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servidor\Compartilhado\AURELIO GODINHO _ Compartilhar\009-EsportivoPAC\EsportivoPAC Orcamento\EsportivoPAC - Licitacao\"/>
    </mc:Choice>
  </mc:AlternateContent>
  <xr:revisionPtr revIDLastSave="0" documentId="13_ncr:1_{187F1DD9-ABCF-470D-BAE4-5A021D60279E}" xr6:coauthVersionLast="47" xr6:coauthVersionMax="47" xr10:uidLastSave="{00000000-0000-0000-0000-000000000000}"/>
  <bookViews>
    <workbookView xWindow="-120" yWindow="-120" windowWidth="29040" windowHeight="15720" tabRatio="621" xr2:uid="{704F9565-740F-43D7-B6D9-E9CA53E3E95D}"/>
  </bookViews>
  <sheets>
    <sheet name="Resumo" sheetId="19" r:id="rId1"/>
    <sheet name="Orçamento" sheetId="1" r:id="rId2"/>
    <sheet name="Composições" sheetId="18" r:id="rId3"/>
    <sheet name="Cronograma Mensal" sheetId="15" r:id="rId4"/>
    <sheet name="BDI Geral" sheetId="20" r:id="rId5"/>
    <sheet name="BDI Diferenciado" sheetId="21" r:id="rId6"/>
    <sheet name="Relevancia" sheetId="17" state="hidden" r:id="rId7"/>
  </sheets>
  <definedNames>
    <definedName name="__xlfn_IFERROR">NA()</definedName>
    <definedName name="__xlnm_Print_Area_1" localSheetId="6">Relevancia!$A$1:$I$215</definedName>
    <definedName name="__xlnm_Print_Area_1">Orçamento!$C$1:$M$154</definedName>
    <definedName name="__xlnm_Print_Area_2">#REF!</definedName>
    <definedName name="__xlnm_Print_Area_3">#REF!</definedName>
    <definedName name="__xlnm_Print_Area_4" localSheetId="3">'Cronograma Mensal'!$A$1:$G$33</definedName>
    <definedName name="__xlnm_Print_Area_4">#REF!</definedName>
    <definedName name="__xlnm_Print_Titles_1" localSheetId="6">Relevancia!$1:$13</definedName>
    <definedName name="__xlnm_Print_Titles_1">Orçamento!$1:$13</definedName>
    <definedName name="__xlnm_Print_Titles_2">#REF!</definedName>
    <definedName name="__xlnm_Print_Titles_3">#REF!</definedName>
    <definedName name="_Fill" hidden="1">#REF!</definedName>
    <definedName name="_xlnm._FilterDatabase" localSheetId="2" hidden="1">Composições!$B$1:$B$310</definedName>
    <definedName name="_xlnm._FilterDatabase" localSheetId="1" hidden="1">Orçamento!$C$13:$N$156</definedName>
    <definedName name="_xlnm._FilterDatabase" localSheetId="6" hidden="1">Relevancia!$A$13:$I$225</definedName>
    <definedName name="_Regression_Int">1</definedName>
    <definedName name="_xlnm.Print_Area" localSheetId="5">'BDI Diferenciado'!$A$1:$B$40</definedName>
    <definedName name="_xlnm.Print_Area" localSheetId="4">'BDI Geral'!$A$1:$B$40</definedName>
    <definedName name="_xlnm.Print_Area" localSheetId="2">Composições!$A$1:$G$311</definedName>
    <definedName name="_xlnm.Print_Area" localSheetId="3">'Cronograma Mensal'!$A$1:$I$33</definedName>
    <definedName name="_xlnm.Print_Area" localSheetId="1">Orçamento!$C$1:$M$156</definedName>
    <definedName name="_xlnm.Print_Area" localSheetId="6">Relevancia!$A$1:$I$224</definedName>
    <definedName name="_xlnm.Print_Area" localSheetId="0">Resumo!$A$1:$D$26</definedName>
    <definedName name="Capa" hidden="1">{#N/A,#N/A,FALSE,"ET-CAPA";#N/A,#N/A,FALSE,"ET-PAG1";#N/A,#N/A,FALSE,"ET-PAG2";#N/A,#N/A,FALSE,"ET-PAG3";#N/A,#N/A,FALSE,"ET-PAG4";#N/A,#N/A,FALSE,"ET-PAG5"}</definedName>
    <definedName name="Excel_BuiltIn__FilterDatabase" localSheetId="1">Orçamento!#REF!</definedName>
    <definedName name="Excel_BuiltIn__FilterDatabase" localSheetId="6">Relevancia!#REF!</definedName>
    <definedName name="Excel_BuiltIn_Print_Area" localSheetId="1">Orçamento!$C$1:$M$156</definedName>
    <definedName name="Excel_BuiltIn_Print_Area" localSheetId="6">Relevancia!$A$1:$I$219</definedName>
    <definedName name="INSU.ORSE_COD">#REF!</definedName>
    <definedName name="INSU.ORSE_DESC">#REF!</definedName>
    <definedName name="INSU.ORSE_UND">#REF!</definedName>
    <definedName name="INSU.ORSE_VLR">#REF!</definedName>
    <definedName name="INSU.SEINFRA_COD">#REF!</definedName>
    <definedName name="INSU.SEINFRA_DESC">#REF!</definedName>
    <definedName name="INSU.SEINFRA_UND">#REF!</definedName>
    <definedName name="INSU.SEINFRA_VLR">#REF!</definedName>
    <definedName name="INSU.SICRO_COD">#REF!</definedName>
    <definedName name="INSU.SICRO_DESC">#REF!</definedName>
    <definedName name="INSU.SICRO_UND">#REF!</definedName>
    <definedName name="INSU.SICRO_VLR">#REF!</definedName>
    <definedName name="INSU.SINAPI_COD">#REF!</definedName>
    <definedName name="INSU.SINAPI_DESC">#REF!</definedName>
    <definedName name="INSU.SINAPI_UND">#REF!</definedName>
    <definedName name="INSU.SINAPI_VLR">#REF!</definedName>
    <definedName name="ORÇAMENTO.BancoRef" hidden="1">Orçamento!$F$8</definedName>
    <definedName name="REFERENCIA.Descricao" hidden="1">IF(ISNUMBER(Orçamento!$AE1),OFFSET(INDIRECT(ORÇAMENTO.BancoRef),Orçamento!$AE1-1,3,1),Orçamento!$AE1)</definedName>
    <definedName name="REFERENCIA.Unidade" hidden="1">IF(ISNUMBER(Orçamento!$AE1),OFFSET(INDIRECT(ORÇAMENTO.BancoRef),Orçamento!$AE1-1,4,1),"-")</definedName>
    <definedName name="SERV.ORSE_COD">#REF!</definedName>
    <definedName name="SERV.ORSE_DESC">#REF!</definedName>
    <definedName name="SERV.ORSE_UND">#REF!</definedName>
    <definedName name="SERV.ORSE_VLR">#REF!</definedName>
    <definedName name="SERV.SEINFRA_COD">#REF!</definedName>
    <definedName name="SERV.SEINFRA_DESC">#REF!</definedName>
    <definedName name="SERV.SEINFRA_UND">#REF!</definedName>
    <definedName name="SERV.SEINFRA_VLR">#REF!</definedName>
    <definedName name="SERV.SINAPI_COD">#REF!</definedName>
    <definedName name="SERV.SINAPI_DESC">#REF!</definedName>
    <definedName name="SERV.SINAPI_UND">#REF!</definedName>
    <definedName name="SERV.SINAPI_VLR">#REF!</definedName>
    <definedName name="SHARED_FORMULA_0_19_0_19_0">#REF!+1</definedName>
    <definedName name="SHARED_FORMULA_6_101_6_101_4">ROUND(#REF!*#REF!,2)</definedName>
    <definedName name="SHARED_FORMULA_6_123_6_123_4">ROUND(#REF!*#REF!,2)</definedName>
    <definedName name="SHARED_FORMULA_6_131_6_131_3">#REF!*#REF!</definedName>
    <definedName name="SHARED_FORMULA_6_15_6_15_4">ROUND(#REF!*#REF!,2)</definedName>
    <definedName name="SHARED_FORMULA_6_155_6_155_3">#REF!*#REF!</definedName>
    <definedName name="SHARED_FORMULA_6_192_6_192_3">#REF!*#REF!</definedName>
    <definedName name="SHARED_FORMULA_6_212_6_212_3">#REF!*#REF!</definedName>
    <definedName name="SHARED_FORMULA_6_221_6_221_3">#REF!*#REF!</definedName>
    <definedName name="SHARED_FORMULA_6_238_6_238_3">#REF!*#REF!</definedName>
    <definedName name="SHARED_FORMULA_6_247_6_247_3">#REF!*#REF!</definedName>
    <definedName name="SHARED_FORMULA_6_292_6_292_3">#REF!*#REF!</definedName>
    <definedName name="SHARED_FORMULA_6_311_6_311_3">#REF!*#REF!</definedName>
    <definedName name="SHARED_FORMULA_6_324_6_324_3">#REF!*#REF!</definedName>
    <definedName name="SHARED_FORMULA_6_334_6_334_3">#REF!*#REF!</definedName>
    <definedName name="SHARED_FORMULA_6_354_6_354_3">#REF!*#REF!</definedName>
    <definedName name="SHARED_FORMULA_6_369_6_369_3">#REF!*#REF!</definedName>
    <definedName name="SHARED_FORMULA_6_43_6_43_3">#REF!*#REF!</definedName>
    <definedName name="SHARED_FORMULA_6_473_6_473_3">#REF!*#REF!</definedName>
    <definedName name="SHARED_FORMULA_6_481_6_481_3">#REF!*#REF!</definedName>
    <definedName name="SHARED_FORMULA_6_496_6_496_3">#REF!*#REF!</definedName>
    <definedName name="SHARED_FORMULA_6_543_6_543_3">#REF!*#REF!</definedName>
    <definedName name="SHARED_FORMULA_6_600_6_600_3">#REF!*#REF!</definedName>
    <definedName name="SHARED_FORMULA_6_67_6_67_3">#REF!*#REF!</definedName>
    <definedName name="SHARED_FORMULA_6_77_6_77_3">#REF!*#REF!</definedName>
    <definedName name="SHARED_FORMULA_6_93_6_93_4">ROUND(#REF!*#REF!,2)</definedName>
    <definedName name="SHARED_FORMULA_7_130_7_130_3">#REF!/#REF!*100</definedName>
    <definedName name="SHARED_FORMULA_7_154_7_154_3">#REF!/#REF!*100</definedName>
    <definedName name="SHARED_FORMULA_7_192_7_192_3">#REF!/#REF!*100</definedName>
    <definedName name="SHARED_FORMULA_7_212_7_212_3">#REF!/#REF!*100</definedName>
    <definedName name="SHARED_FORMULA_7_238_7_238_3">#REF!/#REF!*100</definedName>
    <definedName name="SHARED_FORMULA_7_247_7_247_3">#REF!/#REF!*100</definedName>
    <definedName name="SHARED_FORMULA_7_292_7_292_3">#REF!/#REF!*100</definedName>
    <definedName name="SHARED_FORMULA_7_311_7_311_3">#REF!/#REF!*100</definedName>
    <definedName name="SHARED_FORMULA_7_324_7_324_3">#REF!/#REF!*100</definedName>
    <definedName name="SHARED_FORMULA_7_334_7_334_3">#REF!/#REF!*100</definedName>
    <definedName name="SHARED_FORMULA_7_354_7_354_3">#REF!/#REF!*100</definedName>
    <definedName name="SHARED_FORMULA_7_369_7_369_3">#REF!/#REF!*100</definedName>
    <definedName name="SHARED_FORMULA_7_401_7_401_3">#REF!/#REF!*100</definedName>
    <definedName name="SHARED_FORMULA_7_43_7_43_3">#REF!/#REF!*100</definedName>
    <definedName name="SHARED_FORMULA_7_433_7_433_3">#REF!/#REF!*100</definedName>
    <definedName name="SHARED_FORMULA_7_465_7_465_3">#REF!/#REF!*100</definedName>
    <definedName name="SHARED_FORMULA_7_473_7_473_3">#REF!/#REF!*100</definedName>
    <definedName name="SHARED_FORMULA_7_496_7_496_3">#REF!/#REF!*100</definedName>
    <definedName name="SHARED_FORMULA_7_539_7_539_3">#REF!/#REF!*100</definedName>
    <definedName name="SHARED_FORMULA_7_547_7_547_3">#REF!/#REF!*100</definedName>
    <definedName name="SHARED_FORMULA_7_601_7_601_3">#REF!/#REF!*100</definedName>
    <definedName name="SHARED_FORMULA_7_66_7_66_3">#REF!/#REF!*100</definedName>
    <definedName name="SHARED_FORMULA_7_76_7_76_3">#REF!/#REF!*100</definedName>
    <definedName name="SHARED_FORMULA_8_19_8_19_0">#REF!*#REF!</definedName>
    <definedName name="TIPOORCAMENTO" hidden="1">IF(VALUE(#REF!)=2,"Licitado","Proposto")</definedName>
    <definedName name="_xlnm.Print_Titles" localSheetId="2">Composições!$1:$15</definedName>
    <definedName name="_xlnm.Print_Titles" localSheetId="3">'Cronograma Mensal'!$A:$D</definedName>
    <definedName name="_xlnm.Print_Titles" localSheetId="1">Orçamento!$1:$13</definedName>
    <definedName name="_xlnm.Print_Titles" localSheetId="6">Relevancia!$13:$13</definedName>
    <definedName name="wrn.GERAL.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Z_2483EC8A_7597_461B_9CFC_2FA94ACA4DFB_.wvu.FilterData" localSheetId="1" hidden="1">Orçamento!$C$13:$M$156</definedName>
    <definedName name="Z_2483EC8A_7597_461B_9CFC_2FA94ACA4DFB_.wvu.FilterData" localSheetId="6" hidden="1">Relevancia!$A$13:$I$219</definedName>
    <definedName name="Z_29968698_A86A_456F_9240_BB3FE00129DB__wvu_FilterData" localSheetId="1">Orçamento!$C$13:$N$156</definedName>
    <definedName name="Z_29968698_A86A_456F_9240_BB3FE00129DB__wvu_FilterData" localSheetId="6">Relevancia!$A$13:$I$219</definedName>
    <definedName name="Z_30999B9E_2E65_4663_976F_9A54CE05102E__wvu_FilterData" localSheetId="1">Orçamento!$C$13:$N$156</definedName>
    <definedName name="Z_30999B9E_2E65_4663_976F_9A54CE05102E__wvu_FilterData" localSheetId="6">Relevancia!$A$13:$I$219</definedName>
    <definedName name="Z_30999B9E_2E65_4663_976F_9A54CE05102E__wvu_PrintArea" localSheetId="3">'Cronograma Mensal'!$A$1:$I$33</definedName>
    <definedName name="Z_30999B9E_2E65_4663_976F_9A54CE05102E__wvu_PrintArea" localSheetId="1">Orçamento!$C$1:$M$156</definedName>
    <definedName name="Z_30999B9E_2E65_4663_976F_9A54CE05102E__wvu_PrintArea" localSheetId="6">Relevancia!$A$1:$I$225</definedName>
    <definedName name="Z_30999B9E_2E65_4663_976F_9A54CE05102E__wvu_PrintTitles" localSheetId="1">Orçamento!$1:$13</definedName>
    <definedName name="Z_30999B9E_2E65_4663_976F_9A54CE05102E__wvu_PrintTitles" localSheetId="6">Relevancia!$1:$13</definedName>
    <definedName name="Z_37FA8F07_9D7A_418D_BC30_0AE0C3739A19__wvu_FilterData" localSheetId="1">Orçamento!$C$13:$M$154</definedName>
    <definedName name="Z_37FA8F07_9D7A_418D_BC30_0AE0C3739A19__wvu_FilterData" localSheetId="6">Relevancia!$A$13:$I$215</definedName>
    <definedName name="Z_37FA8F07_9D7A_418D_BC30_0AE0C3739A19__wvu_PrintArea" localSheetId="3">'Cronograma Mensal'!$A$1:$I$33</definedName>
    <definedName name="Z_3B8348FD_7A00_44FD_ACF5_E6A19592872E_.wvu.Cols" localSheetId="3" hidden="1">'Cronograma Mensal'!$E:$I</definedName>
    <definedName name="Z_3B8348FD_7A00_44FD_ACF5_E6A19592872E_.wvu.Cols" localSheetId="1" hidden="1">Orçamento!$E:$E</definedName>
    <definedName name="Z_3B8348FD_7A00_44FD_ACF5_E6A19592872E_.wvu.Cols" localSheetId="6" hidden="1">Relevancia!$C:$C</definedName>
    <definedName name="Z_3B8348FD_7A00_44FD_ACF5_E6A19592872E_.wvu.FilterData" localSheetId="1" hidden="1">Orçamento!$C$13:$M$156</definedName>
    <definedName name="Z_3B8348FD_7A00_44FD_ACF5_E6A19592872E_.wvu.FilterData" localSheetId="6" hidden="1">Relevancia!$A$13:$I$219</definedName>
    <definedName name="Z_3B8348FD_7A00_44FD_ACF5_E6A19592872E_.wvu.PrintArea" localSheetId="3" hidden="1">'Cronograma Mensal'!$A$1:$I$33</definedName>
    <definedName name="Z_3B8348FD_7A00_44FD_ACF5_E6A19592872E_.wvu.PrintArea" localSheetId="1" hidden="1">Orçamento!$C$1:$M$156</definedName>
    <definedName name="Z_3B8348FD_7A00_44FD_ACF5_E6A19592872E_.wvu.PrintArea" localSheetId="6" hidden="1">Relevancia!$A$1:$I$225</definedName>
    <definedName name="Z_3B8348FD_7A00_44FD_ACF5_E6A19592872E_.wvu.PrintTitles" localSheetId="3" hidden="1">'Cronograma Mensal'!$A:$D</definedName>
    <definedName name="Z_3B8348FD_7A00_44FD_ACF5_E6A19592872E_.wvu.PrintTitles" localSheetId="1" hidden="1">Orçamento!$13:$13</definedName>
    <definedName name="Z_3B8348FD_7A00_44FD_ACF5_E6A19592872E_.wvu.PrintTitles" localSheetId="6" hidden="1">Relevancia!$13:$13</definedName>
    <definedName name="Z_50160325_FDD6_4995_897D_2F4F0C6430EC__wvu_FilterData" localSheetId="1">Orçamento!$C$13:$M$154</definedName>
    <definedName name="Z_50160325_FDD6_4995_897D_2F4F0C6430EC__wvu_FilterData" localSheetId="6">Relevancia!$A$13:$I$215</definedName>
    <definedName name="Z_50160325_FDD6_4995_897D_2F4F0C6430EC__wvu_PrintArea" localSheetId="3">'Cronograma Mensal'!$A$1:$I$33</definedName>
    <definedName name="Z_50160325_FDD6_4995_897D_2F4F0C6430EC__wvu_PrintArea" localSheetId="1">Orçamento!$C$1:$M$156</definedName>
    <definedName name="Z_50160325_FDD6_4995_897D_2F4F0C6430EC__wvu_PrintArea" localSheetId="6">Relevancia!$A$1:$I$225</definedName>
    <definedName name="Z_50160325_FDD6_4995_897D_2F4F0C6430EC__wvu_PrintTitles" localSheetId="1">Orçamento!$1:$13</definedName>
    <definedName name="Z_50160325_FDD6_4995_897D_2F4F0C6430EC__wvu_PrintTitles" localSheetId="6">Relevancia!$1:$13</definedName>
    <definedName name="Z_51679F6D_52C9_495E_8CE0_A4AA589D4632__wvu_FilterData" localSheetId="1">Orçamento!$C$13:$M$154</definedName>
    <definedName name="Z_51679F6D_52C9_495E_8CE0_A4AA589D4632__wvu_FilterData" localSheetId="6">Relevancia!$A$13:$I$215</definedName>
    <definedName name="Z_65A89EDC_E2EF_4E49_9370_82AFDB881213__wvu_FilterData" localSheetId="1">Orçamento!$C$13:$M$154</definedName>
    <definedName name="Z_65A89EDC_E2EF_4E49_9370_82AFDB881213__wvu_FilterData" localSheetId="6">Relevancia!$A$13:$I$215</definedName>
    <definedName name="Z_8EC65F00_94CE_4AAC_901F_0F1A78C19FA2__wvu_FilterData" localSheetId="1">Orçamento!$C$13:$M$154</definedName>
    <definedName name="Z_8EC65F00_94CE_4AAC_901F_0F1A78C19FA2__wvu_FilterData" localSheetId="6">Relevancia!$A$13:$I$215</definedName>
    <definedName name="Z_B535EED3_096A_4559_AE37_6359A35C71B4_.wvu.Cols" localSheetId="3" hidden="1">'Cronograma Mensal'!$E:$I</definedName>
    <definedName name="Z_B535EED3_096A_4559_AE37_6359A35C71B4_.wvu.Cols" localSheetId="1" hidden="1">Orçamento!$E:$E,Orçamento!#REF!</definedName>
    <definedName name="Z_B535EED3_096A_4559_AE37_6359A35C71B4_.wvu.Cols" localSheetId="6" hidden="1">Relevancia!$C:$C,Relevancia!#REF!</definedName>
    <definedName name="Z_B535EED3_096A_4559_AE37_6359A35C71B4_.wvu.FilterData" localSheetId="1" hidden="1">Orçamento!$C$13:$N$156</definedName>
    <definedName name="Z_B535EED3_096A_4559_AE37_6359A35C71B4_.wvu.FilterData" localSheetId="6" hidden="1">Relevancia!$A$13:$I$219</definedName>
    <definedName name="Z_B535EED3_096A_4559_AE37_6359A35C71B4_.wvu.PrintArea" localSheetId="3" hidden="1">'Cronograma Mensal'!$A$1:$I$33</definedName>
    <definedName name="Z_B535EED3_096A_4559_AE37_6359A35C71B4_.wvu.PrintArea" localSheetId="1" hidden="1">Orçamento!$C$1:$M$156</definedName>
    <definedName name="Z_B535EED3_096A_4559_AE37_6359A35C71B4_.wvu.PrintArea" localSheetId="6" hidden="1">Relevancia!$A$1:$I$225</definedName>
    <definedName name="Z_B535EED3_096A_4559_AE37_6359A35C71B4_.wvu.PrintTitles" localSheetId="3" hidden="1">'Cronograma Mensal'!$A:$D</definedName>
    <definedName name="Z_B535EED3_096A_4559_AE37_6359A35C71B4_.wvu.PrintTitles" localSheetId="1" hidden="1">Orçamento!$13:$13</definedName>
    <definedName name="Z_B535EED3_096A_4559_AE37_6359A35C71B4_.wvu.PrintTitles" localSheetId="6" hidden="1">Relevancia!$13:$13</definedName>
    <definedName name="Z_CC09A366_C6A3_4857_97A0_64EABF22978D__wvu_FilterData" localSheetId="1">Orçamento!$C$13:$N$156</definedName>
    <definedName name="Z_CC09A366_C6A3_4857_97A0_64EABF22978D__wvu_FilterData" localSheetId="6">Relevancia!$A$13:$I$219</definedName>
    <definedName name="Z_CE6D2F78_279A_48FF_B90B_4CA40BF0D3DA__wvu_FilterData" localSheetId="1">Orçamento!$C$13:$N$156</definedName>
    <definedName name="Z_CE6D2F78_279A_48FF_B90B_4CA40BF0D3DA__wvu_FilterData" localSheetId="6">Relevancia!$A$13:$I$219</definedName>
    <definedName name="Z_CE6D2F78_279A_48FF_B90B_4CA40BF0D3DA__wvu_PrintArea" localSheetId="3">'Cronograma Mensal'!$A$1:$I$33</definedName>
    <definedName name="Z_CE6D2F78_279A_48FF_B90B_4CA40BF0D3DA__wvu_PrintArea" localSheetId="1">Orçamento!$C$1:$M$156</definedName>
    <definedName name="Z_CE6D2F78_279A_48FF_B90B_4CA40BF0D3DA__wvu_PrintArea" localSheetId="6">Relevancia!$A$1:$I$225</definedName>
    <definedName name="Z_CE6D2F78_279A_48FF_B90B_4CA40BF0D3DA__wvu_PrintTitles" localSheetId="1">Orçamento!$1:$13</definedName>
    <definedName name="Z_CE6D2F78_279A_48FF_B90B_4CA40BF0D3DA__wvu_PrintTitles" localSheetId="6">Relevancia!$1:$13</definedName>
  </definedNames>
  <calcPr calcId="191029"/>
  <customWorkbookViews>
    <customWorkbookView name="Erica Sotto - Modo de exibição pessoal" guid="{3B8348FD-7A00-44FD-ACF5-E6A19592872E}" mergeInterval="0" personalView="1" maximized="1" xWindow="-8" yWindow="-8" windowWidth="1616" windowHeight="876" tabRatio="621" activeSheetId="1"/>
    <customWorkbookView name="User - Modo de exibição pessoal" guid="{B535EED3-096A-4559-AE37-6359A35C71B4}" mergeInterval="0" personalView="1" maximized="1" xWindow="-8" yWindow="-8" windowWidth="1936" windowHeight="1056" tabRatio="621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5" l="1"/>
  <c r="I20" i="15"/>
  <c r="I22" i="15"/>
  <c r="I24" i="15"/>
  <c r="J153" i="1"/>
  <c r="J151" i="1"/>
  <c r="J150" i="1"/>
  <c r="J149" i="1"/>
  <c r="J148" i="1"/>
  <c r="J147" i="1"/>
  <c r="J145" i="1"/>
  <c r="J144" i="1"/>
  <c r="J141" i="1"/>
  <c r="J140" i="1"/>
  <c r="J138" i="1"/>
  <c r="J137" i="1"/>
  <c r="J136" i="1"/>
  <c r="J135" i="1"/>
  <c r="J134" i="1"/>
  <c r="J133" i="1"/>
  <c r="J132" i="1"/>
  <c r="J131" i="1"/>
  <c r="J127" i="1"/>
  <c r="J124" i="1"/>
  <c r="J101" i="1"/>
  <c r="J100" i="1"/>
  <c r="J99" i="1"/>
  <c r="J98" i="1"/>
  <c r="J97" i="1"/>
  <c r="J96" i="1"/>
  <c r="J95" i="1"/>
  <c r="J93" i="1"/>
  <c r="J92" i="1"/>
  <c r="J90" i="1"/>
  <c r="J89" i="1"/>
  <c r="J86" i="1"/>
  <c r="J85" i="1"/>
  <c r="J83" i="1"/>
  <c r="J82" i="1"/>
  <c r="J81" i="1"/>
  <c r="J78" i="1"/>
  <c r="J77" i="1"/>
  <c r="J76" i="1"/>
  <c r="J75" i="1"/>
  <c r="J74" i="1"/>
  <c r="J73" i="1"/>
  <c r="J72" i="1"/>
  <c r="J70" i="1"/>
  <c r="J69" i="1"/>
  <c r="J68" i="1"/>
  <c r="J67" i="1"/>
  <c r="J65" i="1"/>
  <c r="J64" i="1"/>
  <c r="J63" i="1"/>
  <c r="J62" i="1"/>
  <c r="J59" i="1"/>
  <c r="J58" i="1"/>
  <c r="J55" i="1"/>
  <c r="J54" i="1"/>
  <c r="J53" i="1"/>
  <c r="J52" i="1"/>
  <c r="J50" i="1"/>
  <c r="J49" i="1"/>
  <c r="J48" i="1"/>
  <c r="J47" i="1"/>
  <c r="J42" i="1"/>
  <c r="J41" i="1"/>
  <c r="J39" i="1"/>
  <c r="J38" i="1"/>
  <c r="J36" i="1"/>
  <c r="J35" i="1"/>
  <c r="J32" i="1"/>
  <c r="J31" i="1"/>
  <c r="J30" i="1"/>
  <c r="J29" i="1"/>
  <c r="J26" i="1"/>
  <c r="J21" i="1"/>
  <c r="J19" i="1"/>
  <c r="J18" i="1"/>
  <c r="J17" i="1"/>
  <c r="J16" i="1"/>
  <c r="O20" i="1" l="1"/>
  <c r="O28" i="1"/>
  <c r="O34" i="1"/>
  <c r="O37" i="1"/>
  <c r="O40" i="1"/>
  <c r="O43" i="1"/>
  <c r="O45" i="1"/>
  <c r="O46" i="1"/>
  <c r="O51" i="1"/>
  <c r="O56" i="1"/>
  <c r="O60" i="1"/>
  <c r="O61" i="1"/>
  <c r="O66" i="1"/>
  <c r="O71" i="1"/>
  <c r="O79" i="1"/>
  <c r="O80" i="1"/>
  <c r="O84" i="1"/>
  <c r="O87" i="1"/>
  <c r="O88" i="1"/>
  <c r="O94" i="1"/>
  <c r="O102" i="1"/>
  <c r="O130" i="1"/>
  <c r="O139" i="1"/>
  <c r="O146" i="1"/>
  <c r="G14" i="15"/>
  <c r="H14" i="15" s="1"/>
  <c r="I14" i="15" s="1"/>
  <c r="F14" i="15"/>
  <c r="G242" i="18" l="1"/>
  <c r="B39" i="21"/>
  <c r="H156" i="1" s="1"/>
  <c r="B32" i="21"/>
  <c r="B25" i="21"/>
  <c r="B21" i="21"/>
  <c r="A13" i="21"/>
  <c r="A12" i="21"/>
  <c r="B39" i="20"/>
  <c r="H155" i="1" s="1"/>
  <c r="A13" i="20"/>
  <c r="A12" i="20"/>
  <c r="B32" i="20"/>
  <c r="B25" i="20"/>
  <c r="B21" i="20"/>
  <c r="K153" i="1" l="1"/>
  <c r="L153" i="1" s="1"/>
  <c r="K135" i="1"/>
  <c r="L135" i="1" s="1"/>
  <c r="K101" i="1"/>
  <c r="L101" i="1" s="1"/>
  <c r="K81" i="1"/>
  <c r="L81" i="1" s="1"/>
  <c r="K36" i="1"/>
  <c r="L36" i="1" s="1"/>
  <c r="K17" i="1"/>
  <c r="L17" i="1" s="1"/>
  <c r="K150" i="1"/>
  <c r="L150" i="1" s="1"/>
  <c r="K134" i="1"/>
  <c r="L134" i="1" s="1"/>
  <c r="K100" i="1"/>
  <c r="L100" i="1" s="1"/>
  <c r="K35" i="1"/>
  <c r="L35" i="1" s="1"/>
  <c r="K16" i="1"/>
  <c r="L16" i="1" s="1"/>
  <c r="K132" i="1"/>
  <c r="K141" i="1"/>
  <c r="L141" i="1" s="1"/>
  <c r="K41" i="1"/>
  <c r="L41" i="1" s="1"/>
  <c r="K18" i="1"/>
  <c r="K151" i="1"/>
  <c r="K133" i="1"/>
  <c r="L133" i="1" s="1"/>
  <c r="K99" i="1"/>
  <c r="L99" i="1" s="1"/>
  <c r="K98" i="1"/>
  <c r="L98" i="1" s="1"/>
  <c r="K32" i="1"/>
  <c r="L32" i="1" s="1"/>
  <c r="K67" i="1"/>
  <c r="L67" i="1" s="1"/>
  <c r="K21" i="1"/>
  <c r="L21" i="1" s="1"/>
  <c r="K19" i="1"/>
  <c r="L19" i="1" s="1"/>
  <c r="K62" i="1"/>
  <c r="L62" i="1" s="1"/>
  <c r="K131" i="1"/>
  <c r="K54" i="1"/>
  <c r="L54" i="1" s="1"/>
  <c r="K31" i="1"/>
  <c r="L31" i="1" s="1"/>
  <c r="K48" i="1"/>
  <c r="L48" i="1" s="1"/>
  <c r="K63" i="1"/>
  <c r="L63" i="1" s="1"/>
  <c r="K53" i="1"/>
  <c r="L53" i="1" s="1"/>
  <c r="K30" i="1"/>
  <c r="K89" i="1"/>
  <c r="L89" i="1" s="1"/>
  <c r="K136" i="1"/>
  <c r="L136" i="1" s="1"/>
  <c r="K52" i="1"/>
  <c r="L52" i="1" s="1"/>
  <c r="K29" i="1"/>
  <c r="L29" i="1" s="1"/>
  <c r="K69" i="1"/>
  <c r="L69" i="1" s="1"/>
  <c r="K145" i="1"/>
  <c r="L145" i="1" s="1"/>
  <c r="K127" i="1"/>
  <c r="L127" i="1" s="1"/>
  <c r="K93" i="1"/>
  <c r="L93" i="1" s="1"/>
  <c r="K50" i="1"/>
  <c r="L50" i="1" s="1"/>
  <c r="K64" i="1"/>
  <c r="K39" i="1"/>
  <c r="K144" i="1"/>
  <c r="L144" i="1" s="1"/>
  <c r="K92" i="1"/>
  <c r="L92" i="1" s="1"/>
  <c r="K70" i="1"/>
  <c r="L70" i="1" s="1"/>
  <c r="K49" i="1"/>
  <c r="L49" i="1" s="1"/>
  <c r="K26" i="1"/>
  <c r="K85" i="1"/>
  <c r="K38" i="1"/>
  <c r="L38" i="1" s="1"/>
  <c r="K124" i="1"/>
  <c r="L124" i="1" s="1"/>
  <c r="K90" i="1"/>
  <c r="L90" i="1" s="1"/>
  <c r="K68" i="1"/>
  <c r="L68" i="1" s="1"/>
  <c r="K47" i="1"/>
  <c r="L47" i="1" s="1"/>
  <c r="K140" i="1"/>
  <c r="L140" i="1" s="1"/>
  <c r="K86" i="1"/>
  <c r="L86" i="1" s="1"/>
  <c r="K65" i="1"/>
  <c r="L65" i="1" s="1"/>
  <c r="K42" i="1"/>
  <c r="L42" i="1" s="1"/>
  <c r="K83" i="1"/>
  <c r="K138" i="1"/>
  <c r="L138" i="1" s="1"/>
  <c r="K82" i="1"/>
  <c r="K137" i="1"/>
  <c r="L137" i="1" s="1"/>
  <c r="K59" i="1"/>
  <c r="K55" i="1"/>
  <c r="K78" i="1"/>
  <c r="K58" i="1"/>
  <c r="L58" i="1" s="1"/>
  <c r="K76" i="1"/>
  <c r="L76" i="1" s="1"/>
  <c r="K77" i="1"/>
  <c r="L77" i="1" s="1"/>
  <c r="K149" i="1"/>
  <c r="L149" i="1" s="1"/>
  <c r="K97" i="1"/>
  <c r="L97" i="1" s="1"/>
  <c r="K75" i="1"/>
  <c r="L75" i="1" s="1"/>
  <c r="K148" i="1"/>
  <c r="L148" i="1" s="1"/>
  <c r="K96" i="1"/>
  <c r="L96" i="1" s="1"/>
  <c r="K74" i="1"/>
  <c r="L74" i="1" s="1"/>
  <c r="K147" i="1"/>
  <c r="K95" i="1"/>
  <c r="L95" i="1" s="1"/>
  <c r="K73" i="1"/>
  <c r="L73" i="1" s="1"/>
  <c r="K72" i="1"/>
  <c r="L72" i="1" s="1"/>
  <c r="G88" i="18"/>
  <c r="G58" i="18"/>
  <c r="G57" i="18"/>
  <c r="G56" i="18"/>
  <c r="G55" i="18"/>
  <c r="L78" i="1" l="1"/>
  <c r="O78" i="1" s="1"/>
  <c r="L85" i="1"/>
  <c r="O85" i="1" s="1"/>
  <c r="L151" i="1"/>
  <c r="O151" i="1" s="1"/>
  <c r="L18" i="1"/>
  <c r="O18" i="1" s="1"/>
  <c r="L55" i="1"/>
  <c r="K51" i="1" s="1"/>
  <c r="L26" i="1"/>
  <c r="O26" i="1" s="1"/>
  <c r="L30" i="1"/>
  <c r="O30" i="1" s="1"/>
  <c r="L59" i="1"/>
  <c r="O59" i="1" s="1"/>
  <c r="L82" i="1"/>
  <c r="O82" i="1" s="1"/>
  <c r="L132" i="1"/>
  <c r="O132" i="1" s="1"/>
  <c r="L64" i="1"/>
  <c r="O64" i="1" s="1"/>
  <c r="L147" i="1"/>
  <c r="L83" i="1"/>
  <c r="O83" i="1" s="1"/>
  <c r="L39" i="1"/>
  <c r="O39" i="1" s="1"/>
  <c r="L131" i="1"/>
  <c r="K130" i="1" s="1"/>
  <c r="O54" i="1"/>
  <c r="O74" i="1"/>
  <c r="O100" i="1"/>
  <c r="O127" i="1"/>
  <c r="O58" i="1"/>
  <c r="O136" i="1"/>
  <c r="O133" i="1"/>
  <c r="O153" i="1"/>
  <c r="O89" i="1"/>
  <c r="O49" i="1"/>
  <c r="O53" i="1"/>
  <c r="O41" i="1"/>
  <c r="K40" i="1"/>
  <c r="O38" i="1"/>
  <c r="O72" i="1"/>
  <c r="K71" i="1"/>
  <c r="O137" i="1"/>
  <c r="O70" i="1"/>
  <c r="O63" i="1"/>
  <c r="O141" i="1"/>
  <c r="O73" i="1"/>
  <c r="O92" i="1"/>
  <c r="O48" i="1"/>
  <c r="O95" i="1"/>
  <c r="O138" i="1"/>
  <c r="O144" i="1"/>
  <c r="O31" i="1"/>
  <c r="O16" i="1"/>
  <c r="O42" i="1"/>
  <c r="O96" i="1"/>
  <c r="O65" i="1"/>
  <c r="O50" i="1"/>
  <c r="O62" i="1"/>
  <c r="O134" i="1"/>
  <c r="O148" i="1"/>
  <c r="O86" i="1"/>
  <c r="O93" i="1"/>
  <c r="O19" i="1"/>
  <c r="O150" i="1"/>
  <c r="O140" i="1"/>
  <c r="O97" i="1"/>
  <c r="O47" i="1"/>
  <c r="K46" i="1"/>
  <c r="O145" i="1"/>
  <c r="O67" i="1"/>
  <c r="K66" i="1"/>
  <c r="O36" i="1"/>
  <c r="O75" i="1"/>
  <c r="O17" i="1"/>
  <c r="O149" i="1"/>
  <c r="O68" i="1"/>
  <c r="O69" i="1"/>
  <c r="O32" i="1"/>
  <c r="O81" i="1"/>
  <c r="K34" i="1"/>
  <c r="O35" i="1"/>
  <c r="K84" i="1"/>
  <c r="O77" i="1"/>
  <c r="O90" i="1"/>
  <c r="O29" i="1"/>
  <c r="O98" i="1"/>
  <c r="O101" i="1"/>
  <c r="O21" i="1"/>
  <c r="O76" i="1"/>
  <c r="O124" i="1"/>
  <c r="O52" i="1"/>
  <c r="O99" i="1"/>
  <c r="O135" i="1"/>
  <c r="K94" i="1"/>
  <c r="B9" i="15"/>
  <c r="B11" i="15"/>
  <c r="B7" i="15"/>
  <c r="O55" i="1" l="1"/>
  <c r="L156" i="1" s="1"/>
  <c r="K37" i="1"/>
  <c r="K15" i="1"/>
  <c r="K80" i="1"/>
  <c r="K79" i="1" s="1"/>
  <c r="C17" i="19" s="1"/>
  <c r="D23" i="15" s="1"/>
  <c r="K61" i="1"/>
  <c r="O131" i="1"/>
  <c r="O147" i="1"/>
  <c r="K60" i="1"/>
  <c r="G309" i="18"/>
  <c r="G308" i="18"/>
  <c r="G307" i="18"/>
  <c r="G304" i="18"/>
  <c r="G303" i="18"/>
  <c r="G302" i="18"/>
  <c r="G301" i="18"/>
  <c r="G298" i="18"/>
  <c r="G297" i="18"/>
  <c r="G296" i="18"/>
  <c r="G295" i="18"/>
  <c r="G278" i="18"/>
  <c r="G279" i="18"/>
  <c r="G280" i="18"/>
  <c r="G281" i="18"/>
  <c r="G292" i="18"/>
  <c r="G291" i="18"/>
  <c r="G290" i="18"/>
  <c r="G289" i="18"/>
  <c r="G286" i="18"/>
  <c r="G285" i="18"/>
  <c r="G284" i="18"/>
  <c r="G260" i="18"/>
  <c r="G261" i="18"/>
  <c r="G262" i="18"/>
  <c r="G263" i="18"/>
  <c r="G264" i="18"/>
  <c r="G265" i="18"/>
  <c r="G266" i="18"/>
  <c r="G267" i="18"/>
  <c r="G268" i="18"/>
  <c r="G246" i="18"/>
  <c r="G247" i="18"/>
  <c r="G248" i="18"/>
  <c r="G249" i="18"/>
  <c r="G250" i="18"/>
  <c r="G251" i="18"/>
  <c r="G252" i="18"/>
  <c r="G253" i="18"/>
  <c r="G254" i="18"/>
  <c r="G275" i="18"/>
  <c r="G274" i="18"/>
  <c r="G271" i="18"/>
  <c r="G270" i="18" s="1"/>
  <c r="G259" i="18"/>
  <c r="G258" i="18"/>
  <c r="G255" i="18"/>
  <c r="G245" i="18"/>
  <c r="G234" i="18"/>
  <c r="G235" i="18"/>
  <c r="G236" i="18"/>
  <c r="G237" i="18"/>
  <c r="G241" i="18"/>
  <c r="G240" i="18"/>
  <c r="G231" i="18"/>
  <c r="G230" i="18"/>
  <c r="G229" i="18"/>
  <c r="G228" i="18"/>
  <c r="G225" i="18"/>
  <c r="G224" i="18"/>
  <c r="G223" i="18"/>
  <c r="G222" i="18"/>
  <c r="G219" i="18"/>
  <c r="G218" i="18"/>
  <c r="G217" i="18"/>
  <c r="G214" i="18"/>
  <c r="G213" i="18"/>
  <c r="G212" i="18"/>
  <c r="G211" i="18"/>
  <c r="G190" i="18"/>
  <c r="G191" i="18"/>
  <c r="G192" i="18"/>
  <c r="G193" i="18"/>
  <c r="G194" i="18"/>
  <c r="G195" i="18"/>
  <c r="G196" i="18"/>
  <c r="G173" i="18"/>
  <c r="G175" i="18"/>
  <c r="G180" i="18"/>
  <c r="G181" i="18"/>
  <c r="G182" i="18"/>
  <c r="G183" i="18"/>
  <c r="G208" i="18"/>
  <c r="G207" i="18"/>
  <c r="G206" i="18"/>
  <c r="G205" i="18"/>
  <c r="G202" i="18"/>
  <c r="G201" i="18"/>
  <c r="G200" i="18"/>
  <c r="G199" i="18"/>
  <c r="G189" i="18"/>
  <c r="G188" i="18"/>
  <c r="G184" i="18"/>
  <c r="G172" i="18"/>
  <c r="G171" i="18"/>
  <c r="G168" i="18"/>
  <c r="G167" i="18"/>
  <c r="G166" i="18"/>
  <c r="G165" i="18"/>
  <c r="G162" i="18"/>
  <c r="G161" i="18"/>
  <c r="G160" i="18"/>
  <c r="G159" i="18"/>
  <c r="G155" i="18"/>
  <c r="G143" i="18"/>
  <c r="G137" i="18"/>
  <c r="G156" i="18"/>
  <c r="G154" i="18"/>
  <c r="G153" i="18"/>
  <c r="G150" i="18"/>
  <c r="G149" i="18"/>
  <c r="G148" i="18"/>
  <c r="G147" i="18"/>
  <c r="G144" i="18"/>
  <c r="G142" i="18"/>
  <c r="G141" i="18"/>
  <c r="G138" i="18"/>
  <c r="G136" i="18"/>
  <c r="G135" i="18"/>
  <c r="G132" i="18"/>
  <c r="G131" i="18"/>
  <c r="G130" i="18"/>
  <c r="G129" i="18"/>
  <c r="G126" i="18"/>
  <c r="G125" i="18"/>
  <c r="G124" i="18"/>
  <c r="G123" i="18"/>
  <c r="G120" i="18"/>
  <c r="G119" i="18"/>
  <c r="G118" i="18"/>
  <c r="G115" i="18"/>
  <c r="G114" i="18"/>
  <c r="G113" i="18"/>
  <c r="G112" i="18"/>
  <c r="G109" i="18"/>
  <c r="G108" i="18"/>
  <c r="G107" i="18"/>
  <c r="G51" i="18"/>
  <c r="G90" i="18"/>
  <c r="G91" i="18"/>
  <c r="G92" i="18"/>
  <c r="G104" i="18"/>
  <c r="G103" i="18"/>
  <c r="G102" i="18"/>
  <c r="G99" i="18"/>
  <c r="G98" i="18"/>
  <c r="G97" i="18"/>
  <c r="G96" i="18"/>
  <c r="G93" i="18"/>
  <c r="G89" i="18"/>
  <c r="G87" i="18"/>
  <c r="G62" i="18"/>
  <c r="G63" i="18"/>
  <c r="G64" i="18"/>
  <c r="G65" i="18"/>
  <c r="G71" i="18"/>
  <c r="G72" i="18"/>
  <c r="G73" i="18"/>
  <c r="G74" i="18"/>
  <c r="G75" i="18"/>
  <c r="G76" i="18"/>
  <c r="G77" i="18"/>
  <c r="G78" i="18"/>
  <c r="G79" i="18"/>
  <c r="G80" i="18"/>
  <c r="G81" i="18"/>
  <c r="G84" i="18"/>
  <c r="G83" i="18"/>
  <c r="G82" i="18"/>
  <c r="G70" i="18"/>
  <c r="G69" i="18"/>
  <c r="G66" i="18"/>
  <c r="G61" i="18"/>
  <c r="G52" i="18"/>
  <c r="G50" i="18"/>
  <c r="G49" i="18"/>
  <c r="G48" i="18"/>
  <c r="G47" i="18"/>
  <c r="G44" i="18"/>
  <c r="G43" i="18"/>
  <c r="G42" i="18"/>
  <c r="G41" i="18"/>
  <c r="G38" i="18"/>
  <c r="G37" i="18" s="1"/>
  <c r="I25" i="1" s="1"/>
  <c r="G35" i="18"/>
  <c r="G34" i="18"/>
  <c r="G33" i="18"/>
  <c r="G32" i="18"/>
  <c r="G31" i="18"/>
  <c r="G28" i="18"/>
  <c r="G27" i="18"/>
  <c r="G26" i="18"/>
  <c r="G25" i="18"/>
  <c r="G24" i="18"/>
  <c r="G18" i="18"/>
  <c r="G19" i="18"/>
  <c r="G20" i="18"/>
  <c r="G21" i="18"/>
  <c r="G17" i="18"/>
  <c r="K25" i="1" l="1"/>
  <c r="L25" i="1" s="1"/>
  <c r="J25" i="1"/>
  <c r="C16" i="19"/>
  <c r="D21" i="15" s="1"/>
  <c r="G288" i="18"/>
  <c r="G306" i="18"/>
  <c r="F185" i="18" s="1"/>
  <c r="G185" i="18" s="1"/>
  <c r="G300" i="18"/>
  <c r="F179" i="18" s="1"/>
  <c r="G179" i="18" s="1"/>
  <c r="G283" i="18"/>
  <c r="G294" i="18"/>
  <c r="F177" i="18" s="1"/>
  <c r="G177" i="18" s="1"/>
  <c r="G277" i="18"/>
  <c r="F178" i="18" s="1"/>
  <c r="G178" i="18" s="1"/>
  <c r="G273" i="18"/>
  <c r="I152" i="1" s="1"/>
  <c r="J152" i="1" s="1"/>
  <c r="G244" i="18"/>
  <c r="I128" i="1" s="1"/>
  <c r="J128" i="1" s="1"/>
  <c r="G257" i="18"/>
  <c r="I129" i="1" s="1"/>
  <c r="J129" i="1" s="1"/>
  <c r="G239" i="18"/>
  <c r="I126" i="1" s="1"/>
  <c r="J126" i="1" s="1"/>
  <c r="G233" i="18"/>
  <c r="I125" i="1" s="1"/>
  <c r="J125" i="1" s="1"/>
  <c r="G227" i="18"/>
  <c r="I123" i="1" s="1"/>
  <c r="J123" i="1" s="1"/>
  <c r="G221" i="18"/>
  <c r="I122" i="1" s="1"/>
  <c r="J122" i="1" s="1"/>
  <c r="G216" i="18"/>
  <c r="I121" i="1" s="1"/>
  <c r="J121" i="1" s="1"/>
  <c r="G164" i="18"/>
  <c r="I115" i="1" s="1"/>
  <c r="J115" i="1" s="1"/>
  <c r="G210" i="18"/>
  <c r="I120" i="1" s="1"/>
  <c r="J120" i="1" s="1"/>
  <c r="G204" i="18"/>
  <c r="I119" i="1" s="1"/>
  <c r="J119" i="1" s="1"/>
  <c r="G187" i="18"/>
  <c r="I117" i="1" s="1"/>
  <c r="J117" i="1" s="1"/>
  <c r="G158" i="18"/>
  <c r="I114" i="1" s="1"/>
  <c r="J114" i="1" s="1"/>
  <c r="G198" i="18"/>
  <c r="I118" i="1" s="1"/>
  <c r="J118" i="1" s="1"/>
  <c r="G152" i="18"/>
  <c r="I113" i="1" s="1"/>
  <c r="J113" i="1" s="1"/>
  <c r="G140" i="18"/>
  <c r="I111" i="1" s="1"/>
  <c r="J111" i="1" s="1"/>
  <c r="G128" i="18"/>
  <c r="I109" i="1" s="1"/>
  <c r="J109" i="1" s="1"/>
  <c r="G134" i="18"/>
  <c r="I110" i="1" s="1"/>
  <c r="J110" i="1" s="1"/>
  <c r="G106" i="18"/>
  <c r="I105" i="1" s="1"/>
  <c r="J105" i="1" s="1"/>
  <c r="G122" i="18"/>
  <c r="I108" i="1" s="1"/>
  <c r="J108" i="1" s="1"/>
  <c r="G146" i="18"/>
  <c r="I112" i="1" s="1"/>
  <c r="J112" i="1" s="1"/>
  <c r="G111" i="18"/>
  <c r="I106" i="1" s="1"/>
  <c r="J106" i="1" s="1"/>
  <c r="G117" i="18"/>
  <c r="I107" i="1" s="1"/>
  <c r="J107" i="1" s="1"/>
  <c r="G95" i="18"/>
  <c r="I103" i="1" s="1"/>
  <c r="J103" i="1" s="1"/>
  <c r="G101" i="18"/>
  <c r="I104" i="1" s="1"/>
  <c r="J104" i="1" s="1"/>
  <c r="G86" i="18"/>
  <c r="I143" i="1" s="1"/>
  <c r="J143" i="1" s="1"/>
  <c r="G60" i="18"/>
  <c r="G68" i="18"/>
  <c r="I142" i="1" s="1"/>
  <c r="J142" i="1" s="1"/>
  <c r="G54" i="18"/>
  <c r="G46" i="18"/>
  <c r="I57" i="1" s="1"/>
  <c r="J57" i="1" s="1"/>
  <c r="G40" i="18"/>
  <c r="I44" i="1" s="1"/>
  <c r="J44" i="1" s="1"/>
  <c r="G30" i="18"/>
  <c r="I24" i="1" s="1"/>
  <c r="G16" i="18"/>
  <c r="I22" i="1" s="1"/>
  <c r="K24" i="1" l="1"/>
  <c r="L24" i="1" s="1"/>
  <c r="J24" i="1"/>
  <c r="K22" i="1"/>
  <c r="L22" i="1" s="1"/>
  <c r="J22" i="1"/>
  <c r="O25" i="1"/>
  <c r="K120" i="1"/>
  <c r="L120" i="1" s="1"/>
  <c r="K103" i="1"/>
  <c r="L103" i="1" s="1"/>
  <c r="K125" i="1"/>
  <c r="K104" i="1"/>
  <c r="L104" i="1" s="1"/>
  <c r="K121" i="1"/>
  <c r="L121" i="1" s="1"/>
  <c r="K123" i="1"/>
  <c r="K108" i="1"/>
  <c r="K105" i="1"/>
  <c r="K128" i="1"/>
  <c r="L128" i="1" s="1"/>
  <c r="K115" i="1"/>
  <c r="L115" i="1" s="1"/>
  <c r="K106" i="1"/>
  <c r="K110" i="1"/>
  <c r="L110" i="1" s="1"/>
  <c r="K122" i="1"/>
  <c r="L122" i="1" s="1"/>
  <c r="K112" i="1"/>
  <c r="K126" i="1"/>
  <c r="K129" i="1"/>
  <c r="K113" i="1"/>
  <c r="L113" i="1" s="1"/>
  <c r="K118" i="1"/>
  <c r="K143" i="1"/>
  <c r="L143" i="1" s="1"/>
  <c r="K107" i="1"/>
  <c r="K109" i="1"/>
  <c r="K152" i="1"/>
  <c r="K111" i="1"/>
  <c r="L111" i="1" s="1"/>
  <c r="K44" i="1"/>
  <c r="L44" i="1" s="1"/>
  <c r="K57" i="1"/>
  <c r="L57" i="1" s="1"/>
  <c r="K114" i="1"/>
  <c r="K142" i="1"/>
  <c r="K117" i="1"/>
  <c r="K119" i="1"/>
  <c r="I27" i="1"/>
  <c r="I91" i="1"/>
  <c r="J91" i="1" s="1"/>
  <c r="F174" i="18"/>
  <c r="G174" i="18" s="1"/>
  <c r="F176" i="18"/>
  <c r="G176" i="18" s="1"/>
  <c r="I33" i="1"/>
  <c r="J33" i="1" s="1"/>
  <c r="K27" i="1" l="1"/>
  <c r="L27" i="1" s="1"/>
  <c r="J27" i="1"/>
  <c r="L119" i="1"/>
  <c r="O119" i="1" s="1"/>
  <c r="L123" i="1"/>
  <c r="O123" i="1" s="1"/>
  <c r="L125" i="1"/>
  <c r="O125" i="1" s="1"/>
  <c r="L152" i="1"/>
  <c r="O152" i="1" s="1"/>
  <c r="L112" i="1"/>
  <c r="O112" i="1" s="1"/>
  <c r="L117" i="1"/>
  <c r="O117" i="1" s="1"/>
  <c r="L118" i="1"/>
  <c r="O118" i="1" s="1"/>
  <c r="L126" i="1"/>
  <c r="O126" i="1" s="1"/>
  <c r="L109" i="1"/>
  <c r="O109" i="1" s="1"/>
  <c r="L106" i="1"/>
  <c r="O106" i="1" s="1"/>
  <c r="L114" i="1"/>
  <c r="O114" i="1" s="1"/>
  <c r="L142" i="1"/>
  <c r="O142" i="1" s="1"/>
  <c r="L108" i="1"/>
  <c r="O108" i="1" s="1"/>
  <c r="L107" i="1"/>
  <c r="O107" i="1" s="1"/>
  <c r="L129" i="1"/>
  <c r="O129" i="1" s="1"/>
  <c r="L105" i="1"/>
  <c r="O105" i="1" s="1"/>
  <c r="O122" i="1"/>
  <c r="O121" i="1"/>
  <c r="O110" i="1"/>
  <c r="O104" i="1"/>
  <c r="O22" i="1"/>
  <c r="O113" i="1"/>
  <c r="O24" i="1"/>
  <c r="O111" i="1"/>
  <c r="K146" i="1"/>
  <c r="K33" i="1"/>
  <c r="L33" i="1" s="1"/>
  <c r="K91" i="1"/>
  <c r="O143" i="1"/>
  <c r="O57" i="1"/>
  <c r="K56" i="1"/>
  <c r="O115" i="1"/>
  <c r="O103" i="1"/>
  <c r="K43" i="1"/>
  <c r="O44" i="1"/>
  <c r="O128" i="1"/>
  <c r="O120" i="1"/>
  <c r="G170" i="18"/>
  <c r="I116" i="1" s="1"/>
  <c r="J116" i="1" s="1"/>
  <c r="G8" i="18"/>
  <c r="B12" i="18"/>
  <c r="B10" i="18"/>
  <c r="B8" i="18"/>
  <c r="B6" i="18"/>
  <c r="B11" i="19"/>
  <c r="B9" i="19"/>
  <c r="B7" i="19"/>
  <c r="B5" i="19"/>
  <c r="D7" i="19"/>
  <c r="C11" i="19"/>
  <c r="B15" i="19"/>
  <c r="B16" i="19"/>
  <c r="B17" i="19"/>
  <c r="B18" i="19"/>
  <c r="B14" i="19"/>
  <c r="B19" i="15"/>
  <c r="B21" i="15"/>
  <c r="B23" i="15"/>
  <c r="B25" i="15"/>
  <c r="G23" i="18"/>
  <c r="I23" i="1" s="1"/>
  <c r="K15" i="17"/>
  <c r="K14" i="17"/>
  <c r="J14" i="17"/>
  <c r="J15" i="17"/>
  <c r="J16" i="17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41" i="17" s="1"/>
  <c r="J42" i="17" s="1"/>
  <c r="J43" i="17" s="1"/>
  <c r="J44" i="17" s="1"/>
  <c r="J45" i="17" s="1"/>
  <c r="J46" i="17" s="1"/>
  <c r="J47" i="17" s="1"/>
  <c r="J48" i="17" s="1"/>
  <c r="A17" i="15"/>
  <c r="H11" i="15"/>
  <c r="H9" i="15"/>
  <c r="I7" i="15"/>
  <c r="H7" i="15"/>
  <c r="K23" i="1" l="1"/>
  <c r="L23" i="1" s="1"/>
  <c r="J23" i="1"/>
  <c r="K139" i="1"/>
  <c r="L91" i="1"/>
  <c r="O91" i="1" s="1"/>
  <c r="B17" i="15"/>
  <c r="K45" i="1"/>
  <c r="O27" i="1"/>
  <c r="K88" i="1"/>
  <c r="O33" i="1"/>
  <c r="K28" i="1"/>
  <c r="K116" i="1"/>
  <c r="L116" i="1" s="1"/>
  <c r="K20" i="1"/>
  <c r="O116" i="1" l="1"/>
  <c r="K14" i="1"/>
  <c r="K102" i="1"/>
  <c r="C15" i="19"/>
  <c r="D19" i="15" s="1"/>
  <c r="O23" i="1"/>
  <c r="K155" i="1" l="1"/>
  <c r="C14" i="19"/>
  <c r="D17" i="15" s="1"/>
  <c r="K87" i="1"/>
  <c r="C18" i="19" l="1"/>
  <c r="D25" i="15" s="1"/>
  <c r="E26" i="15" s="1"/>
  <c r="K154" i="1"/>
  <c r="M79" i="1" l="1"/>
  <c r="C23" i="15" s="1"/>
  <c r="M14" i="1"/>
  <c r="C17" i="15" s="1"/>
  <c r="M60" i="1"/>
  <c r="C21" i="15" s="1"/>
  <c r="M45" i="1"/>
  <c r="C19" i="15" s="1"/>
  <c r="M87" i="1"/>
  <c r="C25" i="15" s="1"/>
  <c r="M138" i="1"/>
  <c r="M121" i="1"/>
  <c r="M105" i="1"/>
  <c r="M85" i="1"/>
  <c r="M64" i="1"/>
  <c r="M41" i="1"/>
  <c r="M21" i="1"/>
  <c r="M137" i="1"/>
  <c r="M120" i="1"/>
  <c r="M104" i="1"/>
  <c r="M83" i="1"/>
  <c r="M63" i="1"/>
  <c r="M39" i="1"/>
  <c r="M19" i="1"/>
  <c r="M136" i="1"/>
  <c r="M82" i="1"/>
  <c r="M38" i="1"/>
  <c r="M153" i="1"/>
  <c r="M135" i="1"/>
  <c r="M118" i="1"/>
  <c r="M101" i="1"/>
  <c r="M81" i="1"/>
  <c r="M59" i="1"/>
  <c r="M36" i="1"/>
  <c r="M17" i="1"/>
  <c r="M152" i="1"/>
  <c r="M134" i="1"/>
  <c r="M117" i="1"/>
  <c r="M100" i="1"/>
  <c r="M78" i="1"/>
  <c r="M58" i="1"/>
  <c r="M35" i="1"/>
  <c r="M16" i="1"/>
  <c r="M151" i="1"/>
  <c r="M133" i="1"/>
  <c r="M99" i="1"/>
  <c r="M77" i="1"/>
  <c r="M57" i="1"/>
  <c r="M150" i="1"/>
  <c r="M115" i="1"/>
  <c r="M55" i="1"/>
  <c r="M149" i="1"/>
  <c r="M131" i="1"/>
  <c r="M114" i="1"/>
  <c r="M97" i="1"/>
  <c r="M75" i="1"/>
  <c r="M54" i="1"/>
  <c r="M31" i="1"/>
  <c r="M148" i="1"/>
  <c r="M129" i="1"/>
  <c r="M113" i="1"/>
  <c r="M96" i="1"/>
  <c r="M74" i="1"/>
  <c r="M53" i="1"/>
  <c r="M30" i="1"/>
  <c r="M147" i="1"/>
  <c r="M128" i="1"/>
  <c r="M112" i="1"/>
  <c r="M95" i="1"/>
  <c r="M73" i="1"/>
  <c r="M52" i="1"/>
  <c r="M29" i="1"/>
  <c r="M27" i="1"/>
  <c r="M144" i="1"/>
  <c r="M126" i="1"/>
  <c r="M110" i="1"/>
  <c r="M92" i="1"/>
  <c r="M70" i="1"/>
  <c r="M49" i="1"/>
  <c r="M26" i="1"/>
  <c r="M143" i="1"/>
  <c r="M125" i="1"/>
  <c r="M109" i="1"/>
  <c r="M91" i="1"/>
  <c r="M69" i="1"/>
  <c r="M48" i="1"/>
  <c r="M25" i="1"/>
  <c r="M142" i="1"/>
  <c r="M124" i="1"/>
  <c r="M108" i="1"/>
  <c r="M90" i="1"/>
  <c r="M68" i="1"/>
  <c r="M24" i="1"/>
  <c r="M123" i="1"/>
  <c r="M89" i="1"/>
  <c r="M44" i="1"/>
  <c r="M145" i="1"/>
  <c r="M127" i="1"/>
  <c r="M111" i="1"/>
  <c r="M93" i="1"/>
  <c r="M72" i="1"/>
  <c r="M50" i="1"/>
  <c r="M140" i="1"/>
  <c r="M122" i="1"/>
  <c r="M106" i="1"/>
  <c r="M86" i="1"/>
  <c r="M65" i="1"/>
  <c r="M42" i="1"/>
  <c r="M22" i="1"/>
  <c r="M154" i="1"/>
  <c r="M119" i="1"/>
  <c r="M103" i="1"/>
  <c r="M62" i="1"/>
  <c r="M18" i="1"/>
  <c r="M33" i="1"/>
  <c r="M132" i="1"/>
  <c r="M98" i="1"/>
  <c r="M76" i="1"/>
  <c r="M32" i="1"/>
  <c r="M47" i="1"/>
  <c r="M141" i="1"/>
  <c r="M107" i="1"/>
  <c r="M67" i="1"/>
  <c r="M23" i="1"/>
  <c r="M116" i="1"/>
  <c r="L9" i="1"/>
  <c r="M66" i="1"/>
  <c r="M46" i="1"/>
  <c r="M37" i="1"/>
  <c r="M84" i="1"/>
  <c r="M40" i="1"/>
  <c r="M34" i="1"/>
  <c r="M130" i="1"/>
  <c r="M71" i="1"/>
  <c r="M15" i="1"/>
  <c r="M94" i="1"/>
  <c r="M80" i="1"/>
  <c r="M61" i="1"/>
  <c r="M51" i="1"/>
  <c r="M146" i="1"/>
  <c r="M56" i="1"/>
  <c r="M43" i="1"/>
  <c r="M139" i="1"/>
  <c r="M88" i="1"/>
  <c r="M20" i="1"/>
  <c r="M28" i="1"/>
  <c r="M102" i="1"/>
  <c r="C19" i="19"/>
  <c r="D14" i="19" l="1"/>
  <c r="D18" i="19"/>
  <c r="G26" i="15" s="1"/>
  <c r="D17" i="19"/>
  <c r="D16" i="19"/>
  <c r="D15" i="19"/>
  <c r="D28" i="15" s="1"/>
  <c r="C28" i="15"/>
  <c r="I9" i="15"/>
  <c r="G10" i="18"/>
  <c r="L11" i="1"/>
  <c r="D9" i="19"/>
  <c r="F20" i="15" l="1"/>
  <c r="H20" i="15"/>
  <c r="G20" i="15"/>
  <c r="E20" i="15"/>
  <c r="F26" i="15"/>
  <c r="F22" i="15"/>
  <c r="H22" i="15"/>
  <c r="G22" i="15"/>
  <c r="E22" i="15"/>
  <c r="F24" i="15"/>
  <c r="E24" i="15"/>
  <c r="H24" i="15"/>
  <c r="G24" i="15"/>
  <c r="F18" i="15"/>
  <c r="G18" i="15"/>
  <c r="E18" i="15"/>
  <c r="H18" i="15"/>
  <c r="D19" i="19"/>
  <c r="G12" i="18"/>
  <c r="I11" i="15"/>
  <c r="D11" i="19"/>
  <c r="G28" i="15" l="1"/>
  <c r="E28" i="15"/>
  <c r="E31" i="15" s="1"/>
  <c r="F28" i="15"/>
  <c r="H26" i="15"/>
  <c r="H28" i="15" s="1"/>
  <c r="F31" i="15" l="1"/>
  <c r="G31" i="15" s="1"/>
  <c r="H31" i="15" s="1"/>
  <c r="I26" i="15"/>
  <c r="I28" i="15" s="1"/>
  <c r="I31" i="15" s="1"/>
  <c r="D31" i="15" s="1"/>
  <c r="C3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Sotto</author>
  </authors>
  <commentList>
    <comment ref="B21" authorId="0" shapeId="0" xr:uid="{0509ADA1-D36D-4F85-8754-203509D6FEEF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Complemento para estacas, baldrames, blocos e estrutura</t>
        </r>
      </text>
    </comment>
    <comment ref="B33" authorId="0" shapeId="0" xr:uid="{30FF9033-A6ED-483C-9E7C-77109C9CAFD6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Parede com altura de 2,70, parede interna com altura de 2
anteparo externo com altura de 2
</t>
        </r>
      </text>
    </comment>
    <comment ref="B35" authorId="0" shapeId="0" xr:uid="{FF3E4F61-A075-46DA-A3DB-4ABD68820DAB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Interno e externo
</t>
        </r>
      </text>
    </comment>
    <comment ref="B36" authorId="0" shapeId="0" xr:uid="{A0B06BA8-5F63-4FD9-BB06-33256768D609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Interno e externo
</t>
        </r>
      </text>
    </comment>
    <comment ref="B37" authorId="0" shapeId="0" xr:uid="{290DA59F-3C06-4C60-8B3B-3D670A7BFC3E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externo</t>
        </r>
      </text>
    </comment>
    <comment ref="B40" authorId="0" shapeId="0" xr:uid="{D949FAB6-5103-47FB-9208-F1672B01DDA7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Interno: azulejo</t>
        </r>
      </text>
    </comment>
    <comment ref="B79" authorId="0" shapeId="0" xr:uid="{12769992-5E72-420D-815B-C5CA47785A19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1 para cada porta e 1 para o bebedouro</t>
        </r>
      </text>
    </comment>
    <comment ref="B84" authorId="0" shapeId="0" xr:uid="{13A5AE5A-8BB3-4054-B823-4509E057EF39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externo</t>
        </r>
      </text>
    </comment>
    <comment ref="B107" authorId="0" shapeId="0" xr:uid="{47218962-3873-4320-8AA5-DD256AFCDE38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Complemento para estacas, baldrames, blocos e estrutura</t>
        </r>
      </text>
    </comment>
    <comment ref="B147" authorId="0" shapeId="0" xr:uid="{0284FD31-4A13-4284-BAE3-B39B1ACA11AE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1 para cada porta e 1 para o bebedouro</t>
        </r>
      </text>
    </comment>
    <comment ref="B150" authorId="0" shapeId="0" xr:uid="{B59A0AF8-33C7-4914-8837-4767C89EEB57}">
      <text>
        <r>
          <rPr>
            <b/>
            <sz val="9"/>
            <color indexed="81"/>
            <rFont val="Segoe UI"/>
            <family val="2"/>
          </rPr>
          <t>Erica Sotto:</t>
        </r>
        <r>
          <rPr>
            <sz val="9"/>
            <color indexed="81"/>
            <rFont val="Segoe UI"/>
            <family val="2"/>
          </rPr>
          <t xml:space="preserve">
1 para cada porta e 1 para o bebedouro</t>
        </r>
      </text>
    </comment>
  </commentList>
</comments>
</file>

<file path=xl/sharedStrings.xml><?xml version="1.0" encoding="utf-8"?>
<sst xmlns="http://schemas.openxmlformats.org/spreadsheetml/2006/main" count="2533" uniqueCount="970">
  <si>
    <t>PREFEITURA DO MUNICÍPIO DE ITAPEVI</t>
  </si>
  <si>
    <t>ESTADO DE  SÃO PAULO</t>
  </si>
  <si>
    <t xml:space="preserve">OBRA: </t>
  </si>
  <si>
    <t xml:space="preserve">Tipo de Intervenção: </t>
  </si>
  <si>
    <t>Área de intervenção:</t>
  </si>
  <si>
    <t>m²</t>
  </si>
  <si>
    <t>Endereço :</t>
  </si>
  <si>
    <t>Investimento:</t>
  </si>
  <si>
    <t>Ref.</t>
  </si>
  <si>
    <t>Un.</t>
  </si>
  <si>
    <t>Qtd.</t>
  </si>
  <si>
    <t xml:space="preserve">% </t>
  </si>
  <si>
    <t>%</t>
  </si>
  <si>
    <t>R$</t>
  </si>
  <si>
    <t>01.01</t>
  </si>
  <si>
    <t>01.01.01</t>
  </si>
  <si>
    <t>01.01.02</t>
  </si>
  <si>
    <t>01.01.03</t>
  </si>
  <si>
    <t>01.01.04</t>
  </si>
  <si>
    <t>01.01.05</t>
  </si>
  <si>
    <t>01.01.06</t>
  </si>
  <si>
    <t>01.01.07</t>
  </si>
  <si>
    <t>m</t>
  </si>
  <si>
    <t>01.01.08</t>
  </si>
  <si>
    <t>01.02</t>
  </si>
  <si>
    <t>01.02.01</t>
  </si>
  <si>
    <t>02.01</t>
  </si>
  <si>
    <t>m³</t>
  </si>
  <si>
    <t>03.01</t>
  </si>
  <si>
    <t>03.02</t>
  </si>
  <si>
    <t>04.01</t>
  </si>
  <si>
    <t>04.02</t>
  </si>
  <si>
    <t>un</t>
  </si>
  <si>
    <t>08.15.017</t>
  </si>
  <si>
    <t>13.02.007</t>
  </si>
  <si>
    <t>________________________________________</t>
  </si>
  <si>
    <t>Engenheira Civil /  Responsável Orçamentista</t>
  </si>
  <si>
    <t>TAB.  REF.:</t>
  </si>
  <si>
    <t>Item</t>
  </si>
  <si>
    <t>Descrição</t>
  </si>
  <si>
    <t>Peso</t>
  </si>
  <si>
    <t>Valor do Serviço</t>
  </si>
  <si>
    <t>UN</t>
  </si>
  <si>
    <t>Código</t>
  </si>
  <si>
    <t>H</t>
  </si>
  <si>
    <t>KG</t>
  </si>
  <si>
    <t>M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</si>
  <si>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</si>
  <si>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</si>
  <si>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</si>
  <si>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</si>
  <si>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</si>
  <si>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</si>
  <si>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</si>
  <si>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</si>
  <si>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</si>
  <si>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</si>
  <si>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</si>
  <si>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08.15.018</t>
  </si>
  <si>
    <t>01.02.13</t>
  </si>
  <si>
    <t>01.02.14</t>
  </si>
  <si>
    <t>01.02.15</t>
  </si>
  <si>
    <t>01.02.16</t>
  </si>
  <si>
    <t>01.02.17</t>
  </si>
  <si>
    <t>01.02.18</t>
  </si>
  <si>
    <t>M2</t>
  </si>
  <si>
    <t>M3</t>
  </si>
  <si>
    <t>CJ</t>
  </si>
  <si>
    <t>06.02.020</t>
  </si>
  <si>
    <t>09.01.030</t>
  </si>
  <si>
    <t>L</t>
  </si>
  <si>
    <t>M3XKM</t>
  </si>
  <si>
    <t>Referência</t>
  </si>
  <si>
    <t>Custo Total</t>
  </si>
  <si>
    <t>cj</t>
  </si>
  <si>
    <t>unxmês</t>
  </si>
  <si>
    <t>02.02.130</t>
  </si>
  <si>
    <t>02.02.140</t>
  </si>
  <si>
    <t>02.02.150</t>
  </si>
  <si>
    <t>02.09.040</t>
  </si>
  <si>
    <t>kg</t>
  </si>
  <si>
    <t>06.11.040</t>
  </si>
  <si>
    <t>07.01.020</t>
  </si>
  <si>
    <t>07.01.120</t>
  </si>
  <si>
    <t>07.12.020</t>
  </si>
  <si>
    <t>08.05.220</t>
  </si>
  <si>
    <t>10.01.040</t>
  </si>
  <si>
    <t>11.01.290</t>
  </si>
  <si>
    <t>11.05.040</t>
  </si>
  <si>
    <t>11.16.080</t>
  </si>
  <si>
    <t>11.18.040</t>
  </si>
  <si>
    <t>14.05.050</t>
  </si>
  <si>
    <t>14.30.020</t>
  </si>
  <si>
    <t>17.02.020</t>
  </si>
  <si>
    <t>Chapisco</t>
  </si>
  <si>
    <t>17.02.120</t>
  </si>
  <si>
    <t>17.02.220</t>
  </si>
  <si>
    <t>Reboco</t>
  </si>
  <si>
    <t>18.06.410</t>
  </si>
  <si>
    <t>23.09.420</t>
  </si>
  <si>
    <t>24.01.030</t>
  </si>
  <si>
    <t>24.02.060</t>
  </si>
  <si>
    <t>24.02.270</t>
  </si>
  <si>
    <t>26.01.230</t>
  </si>
  <si>
    <t>28.01.070</t>
  </si>
  <si>
    <t>30.06.080</t>
  </si>
  <si>
    <t>30.06.090</t>
  </si>
  <si>
    <t>30.06.100</t>
  </si>
  <si>
    <t>30.06.110</t>
  </si>
  <si>
    <t>PINTURA</t>
  </si>
  <si>
    <t>33.10.030</t>
  </si>
  <si>
    <t>34.02.020</t>
  </si>
  <si>
    <t>34.05.260</t>
  </si>
  <si>
    <t>34.05.270</t>
  </si>
  <si>
    <t>35.05.200</t>
  </si>
  <si>
    <t>35.05.210</t>
  </si>
  <si>
    <t>35.05.220</t>
  </si>
  <si>
    <t>35.05.240</t>
  </si>
  <si>
    <t>37.03.200</t>
  </si>
  <si>
    <t>37.03.240</t>
  </si>
  <si>
    <t>39.02.016</t>
  </si>
  <si>
    <t>39.02.020</t>
  </si>
  <si>
    <t>39.02.040</t>
  </si>
  <si>
    <t>40.04.460</t>
  </si>
  <si>
    <t>40.04.470</t>
  </si>
  <si>
    <t>40.05.020</t>
  </si>
  <si>
    <t>40.05.040</t>
  </si>
  <si>
    <t>41.05.720</t>
  </si>
  <si>
    <t>41.08.440</t>
  </si>
  <si>
    <t>41.12.060</t>
  </si>
  <si>
    <t>41.14.070</t>
  </si>
  <si>
    <t>43.02.140</t>
  </si>
  <si>
    <t>44.01.200</t>
  </si>
  <si>
    <t>44.01.240</t>
  </si>
  <si>
    <t>44.01.800</t>
  </si>
  <si>
    <t>44.03.480</t>
  </si>
  <si>
    <t>44.20.240</t>
  </si>
  <si>
    <t>46.01.020</t>
  </si>
  <si>
    <t>46.01.030</t>
  </si>
  <si>
    <t>46.01.050</t>
  </si>
  <si>
    <t>46.02.010</t>
  </si>
  <si>
    <t>46.02.060</t>
  </si>
  <si>
    <t>46.02.070</t>
  </si>
  <si>
    <t>46.12.010</t>
  </si>
  <si>
    <t>46.13.020</t>
  </si>
  <si>
    <t>46.13.026</t>
  </si>
  <si>
    <t>46.13.030</t>
  </si>
  <si>
    <t>47.01.020</t>
  </si>
  <si>
    <t>47.01.030</t>
  </si>
  <si>
    <t>47.01.050</t>
  </si>
  <si>
    <t>47.02.110</t>
  </si>
  <si>
    <t>49.01.016</t>
  </si>
  <si>
    <t>49.04.010</t>
  </si>
  <si>
    <t>54.01.210</t>
  </si>
  <si>
    <t>54.02.030</t>
  </si>
  <si>
    <t>54.03.230</t>
  </si>
  <si>
    <t>68.01.810</t>
  </si>
  <si>
    <t>97.04.020</t>
  </si>
  <si>
    <t>BDI</t>
  </si>
  <si>
    <t>Invest./Área:</t>
  </si>
  <si>
    <t>05.09.007</t>
  </si>
  <si>
    <t>18.06.062</t>
  </si>
  <si>
    <t>18.11.042</t>
  </si>
  <si>
    <t>33.07.102</t>
  </si>
  <si>
    <t>01.03.01</t>
  </si>
  <si>
    <t>01.03.02</t>
  </si>
  <si>
    <t>01.03.03</t>
  </si>
  <si>
    <t>01.03.04</t>
  </si>
  <si>
    <t>01.03.05</t>
  </si>
  <si>
    <t>01.03.06</t>
  </si>
  <si>
    <t>01.03.07</t>
  </si>
  <si>
    <t>01.03.08</t>
  </si>
  <si>
    <t>Descrição dos Serviços</t>
  </si>
  <si>
    <t>33.12.011</t>
  </si>
  <si>
    <t>Ramon Medrano de Almada</t>
  </si>
  <si>
    <t>Secretário de Infraestrutura e Serviços Urbanos</t>
  </si>
  <si>
    <t xml:space="preserve">Custo un. </t>
  </si>
  <si>
    <t>TOTAL GERAL</t>
  </si>
  <si>
    <t>21.01.160</t>
  </si>
  <si>
    <t>SECRETARIA DE INFRAESTRUTURA E SERVIÇOS URBANOS</t>
  </si>
  <si>
    <t>33.11.050</t>
  </si>
  <si>
    <t xml:space="preserve">TOTAL GERAL COM BDI </t>
  </si>
  <si>
    <t>41.13.102</t>
  </si>
  <si>
    <t>Foi considerado arredondamento de duas casas decimais para Quantidade; Custo Unitário; BDI; Custo Total. Para os cálculos utilizamos arredondamento de duas casas decimais após a vírgula. As empresas Proponentes devem seguir a mesma regra para o preenchimento da planilha.</t>
  </si>
  <si>
    <t>07.03.137</t>
  </si>
  <si>
    <t>08.16.089</t>
  </si>
  <si>
    <t>08.16.090</t>
  </si>
  <si>
    <t>16.18.070</t>
  </si>
  <si>
    <t>16.18.076</t>
  </si>
  <si>
    <t>CONSTRUÇÃO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</si>
  <si>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</si>
  <si>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</si>
  <si>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</si>
  <si>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</si>
  <si>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</si>
  <si>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</si>
  <si>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</si>
  <si>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</si>
  <si>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</si>
  <si>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</si>
  <si>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01.01.19</t>
  </si>
  <si>
    <t>01.01.20</t>
  </si>
  <si>
    <t>01.01.21</t>
  </si>
  <si>
    <t>01.01.22</t>
  </si>
  <si>
    <t>01.01.23</t>
  </si>
  <si>
    <t>01.01.24</t>
  </si>
  <si>
    <t>01.01.25</t>
  </si>
  <si>
    <t>01.01.26</t>
  </si>
  <si>
    <t>01.01.27</t>
  </si>
  <si>
    <t>01.01.28</t>
  </si>
  <si>
    <t>01.01.29</t>
  </si>
  <si>
    <t>01.01.30</t>
  </si>
  <si>
    <t>01.01.31</t>
  </si>
  <si>
    <t>01.01.32</t>
  </si>
  <si>
    <t>01.01.33</t>
  </si>
  <si>
    <t>01.01.34</t>
  </si>
  <si>
    <t>01.01.35</t>
  </si>
  <si>
    <t>01.01.36</t>
  </si>
  <si>
    <t>01.01.37</t>
  </si>
  <si>
    <t>01.01.38</t>
  </si>
  <si>
    <t>01.01.39</t>
  </si>
  <si>
    <t>01.01.40</t>
  </si>
  <si>
    <t>01.01.41</t>
  </si>
  <si>
    <t>01.01.42</t>
  </si>
  <si>
    <t>01.01.43</t>
  </si>
  <si>
    <t>01.01.44</t>
  </si>
  <si>
    <t>01.01.45</t>
  </si>
  <si>
    <t>01.01.46</t>
  </si>
  <si>
    <t>01.01.47</t>
  </si>
  <si>
    <t>01.02.19</t>
  </si>
  <si>
    <t>01.02.20</t>
  </si>
  <si>
    <t>01.02.21</t>
  </si>
  <si>
    <t>01.02.22</t>
  </si>
  <si>
    <t>01.02.23</t>
  </si>
  <si>
    <t>01.02.24</t>
  </si>
  <si>
    <t>01.02.25</t>
  </si>
  <si>
    <t>01.02.26</t>
  </si>
  <si>
    <t>01.02.27</t>
  </si>
  <si>
    <t>01.02.28</t>
  </si>
  <si>
    <t>01.02.29</t>
  </si>
  <si>
    <t>01.02.30</t>
  </si>
  <si>
    <t>01.02.31</t>
  </si>
  <si>
    <t>01.02.32</t>
  </si>
  <si>
    <t>01.02.33</t>
  </si>
  <si>
    <t>01.02.34</t>
  </si>
  <si>
    <t>01.02.35</t>
  </si>
  <si>
    <t>01.02.36</t>
  </si>
  <si>
    <t>01.02.37</t>
  </si>
  <si>
    <t>01.02.38</t>
  </si>
  <si>
    <t>01.02.39</t>
  </si>
  <si>
    <t>01.02.40</t>
  </si>
  <si>
    <t>01.02.41</t>
  </si>
  <si>
    <t>01.02.42</t>
  </si>
  <si>
    <t>01.02.43</t>
  </si>
  <si>
    <t>01.02.44</t>
  </si>
  <si>
    <t>01.02.45</t>
  </si>
  <si>
    <t>01.02.46</t>
  </si>
  <si>
    <t>01.02.47</t>
  </si>
  <si>
    <t>01.02.48</t>
  </si>
  <si>
    <t>01.02.49</t>
  </si>
  <si>
    <t>01.03.09</t>
  </si>
  <si>
    <t>01.03.10</t>
  </si>
  <si>
    <t>01.03.11</t>
  </si>
  <si>
    <t>01.03.12</t>
  </si>
  <si>
    <t>01.03.13</t>
  </si>
  <si>
    <t>01.03.14</t>
  </si>
  <si>
    <t>01.03.15</t>
  </si>
  <si>
    <t>01.03.16</t>
  </si>
  <si>
    <t>01.03.17</t>
  </si>
  <si>
    <t>01.03.18</t>
  </si>
  <si>
    <t>01.03.19</t>
  </si>
  <si>
    <t>01.03.20</t>
  </si>
  <si>
    <t>01.03.21</t>
  </si>
  <si>
    <t>01.04.01</t>
  </si>
  <si>
    <t>01.04.02</t>
  </si>
  <si>
    <t>01.04.03</t>
  </si>
  <si>
    <t>01.04.04</t>
  </si>
  <si>
    <t>01.04.05</t>
  </si>
  <si>
    <t>01.04.06</t>
  </si>
  <si>
    <t>01.04.07</t>
  </si>
  <si>
    <t>01.04.08</t>
  </si>
  <si>
    <t>01.04.09</t>
  </si>
  <si>
    <t>01.04.10</t>
  </si>
  <si>
    <t>01.04.11</t>
  </si>
  <si>
    <t>01.04.12</t>
  </si>
  <si>
    <t>01.05.01</t>
  </si>
  <si>
    <t>01.05.02</t>
  </si>
  <si>
    <t>01.05.03</t>
  </si>
  <si>
    <t>01.05.04</t>
  </si>
  <si>
    <t>01.05.05</t>
  </si>
  <si>
    <t>01.05.06</t>
  </si>
  <si>
    <t>01.05.07</t>
  </si>
  <si>
    <t>01.06.01</t>
  </si>
  <si>
    <t>01.06.02</t>
  </si>
  <si>
    <t>01.06.03</t>
  </si>
  <si>
    <t>01.06.04</t>
  </si>
  <si>
    <t>01.07.01</t>
  </si>
  <si>
    <t>01.07.02</t>
  </si>
  <si>
    <t>01.07.03</t>
  </si>
  <si>
    <t>01.07.04</t>
  </si>
  <si>
    <t>ARENA - Amador Bueno</t>
  </si>
  <si>
    <t>Amador Bueno, Itapevi - SP</t>
  </si>
  <si>
    <t>Siurb (Edif)- Jul/19</t>
  </si>
  <si>
    <t>Erica Souza Sotto Soares</t>
  </si>
  <si>
    <t>CREA nº 5061886347</t>
  </si>
  <si>
    <t>01.01.48</t>
  </si>
  <si>
    <t>01.01.49</t>
  </si>
  <si>
    <t>01.01.50</t>
  </si>
  <si>
    <t>01.01.51</t>
  </si>
  <si>
    <t>01.01.52</t>
  </si>
  <si>
    <t>01.01.53</t>
  </si>
  <si>
    <t>01.01.54</t>
  </si>
  <si>
    <t>01.01.55</t>
  </si>
  <si>
    <t>01.01.56</t>
  </si>
  <si>
    <t>01.01.57</t>
  </si>
  <si>
    <t>01.01.58</t>
  </si>
  <si>
    <t>01.01.59</t>
  </si>
  <si>
    <t>01.02.50</t>
  </si>
  <si>
    <t>01.02.51</t>
  </si>
  <si>
    <t>01.02.52</t>
  </si>
  <si>
    <t>01.02.53</t>
  </si>
  <si>
    <t>01.02.54</t>
  </si>
  <si>
    <t>01.02.55</t>
  </si>
  <si>
    <t>01.02.56</t>
  </si>
  <si>
    <t>01.05.08</t>
  </si>
  <si>
    <t>01.05.09</t>
  </si>
  <si>
    <t>01.05.10</t>
  </si>
  <si>
    <t>01.04.13</t>
  </si>
  <si>
    <t>01.04.14</t>
  </si>
  <si>
    <t>01.04.15</t>
  </si>
  <si>
    <t>01.04.16</t>
  </si>
  <si>
    <t>01.04.17</t>
  </si>
  <si>
    <t>01.04.18</t>
  </si>
  <si>
    <t>01.04.19</t>
  </si>
  <si>
    <t>01.04.20</t>
  </si>
  <si>
    <t>01.04.21</t>
  </si>
  <si>
    <t>01.04.22</t>
  </si>
  <si>
    <t>01.04.23</t>
  </si>
  <si>
    <t>01.04.24</t>
  </si>
  <si>
    <t>01.04.25</t>
  </si>
  <si>
    <t>01.05.11</t>
  </si>
  <si>
    <t>01.05.12</t>
  </si>
  <si>
    <t>01.06.05</t>
  </si>
  <si>
    <t>01.06.06</t>
  </si>
  <si>
    <t>01.06.07</t>
  </si>
  <si>
    <t>01.06.08</t>
  </si>
  <si>
    <t>01.06.09</t>
  </si>
  <si>
    <t>01.06.10</t>
  </si>
  <si>
    <t>01.08.01</t>
  </si>
  <si>
    <t>01.08.02</t>
  </si>
  <si>
    <t>01.08.03</t>
  </si>
  <si>
    <t>01.08.04</t>
  </si>
  <si>
    <t>01.01.60</t>
  </si>
  <si>
    <t>01.01.61</t>
  </si>
  <si>
    <t>01.02.57</t>
  </si>
  <si>
    <t>01.02.58</t>
  </si>
  <si>
    <t>01.02.59</t>
  </si>
  <si>
    <t>FDE-Abr/20</t>
  </si>
  <si>
    <t>SIURB (Edif)-Jul/19 / CPOS-178 / FDE-Abr/20</t>
  </si>
  <si>
    <t>CPOS-178</t>
  </si>
  <si>
    <t>01.06.11</t>
  </si>
  <si>
    <t>01.06.12</t>
  </si>
  <si>
    <t>01.06.13</t>
  </si>
  <si>
    <t>01.06.14</t>
  </si>
  <si>
    <t>01.06.15</t>
  </si>
  <si>
    <t>Itapevi, 21 de maio de 2020</t>
  </si>
  <si>
    <t>Escavação Manual Em Solo De 1ª E 2ª Categoria Em Vala Ou Cava Até 1,5 M</t>
  </si>
  <si>
    <t>Apiloamento Do Fundo De Valas, Para Simples Regularização</t>
  </si>
  <si>
    <t>m2</t>
  </si>
  <si>
    <t>Lastro De Pedra Britada</t>
  </si>
  <si>
    <t>Forma Em Madeira Comum Para Estrutura</t>
  </si>
  <si>
    <t>Armadura Em Barra De Aço Ca-50 (A Ou B) Fyk = 500 Mpa</t>
  </si>
  <si>
    <t>Concreto Usinado, Fck = 25 Mpa - Para Bombeamento</t>
  </si>
  <si>
    <t>Lançamento E Adensamento De Concreto Ou Massa Por Bombeamento</t>
  </si>
  <si>
    <t>Reaterro Manual Apiloado Sem Controle De Compactação</t>
  </si>
  <si>
    <t>Alvenaria De Bloco Cerâmico Estrutural, Uso Revestido, De 14 Cm</t>
  </si>
  <si>
    <t>Argamassa Graute</t>
  </si>
  <si>
    <t>Fornecimento De Estrutura Metálica Para Cobertura</t>
  </si>
  <si>
    <t>Montagem De Estrutura Metálica Para Cobertura</t>
  </si>
  <si>
    <t>Telha Galvalume / Aco Galv Sanduiche  E=30Mm (Pur) / (Pir) Superior Trapez H=40Mm / Inferior Plano  E= 0,50Mm  Com Pint Faces Aparentes</t>
  </si>
  <si>
    <t>Emboço Comum</t>
  </si>
  <si>
    <t>Revestimento Em Placa Cerâmica Esmaltada De 20X20 Cm, Tipo Monocolor, Assentado E Rejuntado Com Argamassa Industrializada</t>
  </si>
  <si>
    <t>Placa Cerâmica Esmaltada Pei-5 Para Área Interna, Com Textura Semirrugosa, Grupo De Absorção Bib, Resistência Química A, Assentado Com Argamassa Colante Industrializada</t>
  </si>
  <si>
    <t>Rejuntamento Em Placas Cerâmicas Com Argamassa Industrializada Para Rejunte, Juntas Acima De 3 Até 5 Mm</t>
  </si>
  <si>
    <t>Caixilho Em Ferro Basculante, Sob Medida</t>
  </si>
  <si>
    <t>Vidro Fantasia De 3/4 Mm</t>
  </si>
  <si>
    <t>Tela De Proteção Em Arame N.12, Malha De 1/2" - Inclusive Requadro</t>
  </si>
  <si>
    <t>Ep.07 - Grade De Proteção Em Ferro Chato</t>
  </si>
  <si>
    <t>Tubo De Pvc Rígido Soldável Marrom, Dn= 25 Mm, (3/4´), Inclusive Conexões</t>
  </si>
  <si>
    <t>Tubo De Pvc Rígido Soldável Marrom, Dn= 32 Mm, (1´), Inclusive Conexões</t>
  </si>
  <si>
    <t>Tubo De Pvc Rígido Soldável Marrom, Dn= 50 Mm, (1 1/2´),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</si>
  <si>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</si>
  <si>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</si>
  <si>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</si>
  <si>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Registro De Pressão Em Latão Fundido Cromado Com Canopla, Dn= 3/4´ - Linha Especial</t>
  </si>
  <si>
    <t>Registro De Gaveta Em Latão Fundido Sem Acabamento, Dn= 3/4´</t>
  </si>
  <si>
    <t>Registro De Gaveta Em Latão Fundido Sem Acabamento, Dn= 1´</t>
  </si>
  <si>
    <t>Registro De Gaveta Em Latão Fundido Sem Acabamento, Dn= 1 1/2´</t>
  </si>
  <si>
    <t>Lavatório Em Louça Com Coluna Suspensa</t>
  </si>
  <si>
    <t>Torneira De Mesa Para Lavatório Compacta, Acionamento Hidromecânico, Em Latão Cromado, Dn= 1/2´</t>
  </si>
  <si>
    <t>Sifão Plástico Com Copo, Rígido, De 1´ X 1 1/2´</t>
  </si>
  <si>
    <t>Caixa Sifonada De Pvc Rígido De 100 X 100 X 50 Mm, Com Grelha</t>
  </si>
  <si>
    <t>Ralo Seco Em Pvc Rígido De 100 X 40 Mm, Com Grelha</t>
  </si>
  <si>
    <t>Bacia Sifonada Com Caixa De Descarga Acoplada Sem Tampa - 6 Litros</t>
  </si>
  <si>
    <t>Mictório De Louça Sifonado Auto Aspirante</t>
  </si>
  <si>
    <t>Divisória Em Placas De Granilite Com Espessura De 3 Cm</t>
  </si>
  <si>
    <t>Porta Lisa Com Batente Em Alumínio, Largura 60 Cm, Altura De 105 A 200 Cm</t>
  </si>
  <si>
    <t>Ferragem Completa Para Porta De Box De Wc Tipo Livre/Ocupado</t>
  </si>
  <si>
    <t>Porta/Portão De Abrir Em Chapa, Sob Medida</t>
  </si>
  <si>
    <t>Si-01 Placa De Sinalização De Ambiente 200X200Mm (Porta)</t>
  </si>
  <si>
    <t>Si-07 Placa De Sinalização De Ambiente 500X60Mm (Parede Interna) / Braille</t>
  </si>
  <si>
    <t>Esmalte A Base De Água Em Estrutura Metálica</t>
  </si>
  <si>
    <t>Esmalte À Base Água Em Superfície Metálica, Inclusive Preparo</t>
  </si>
  <si>
    <t>Tinta Acrílica Antimofo Em Massa, Inclusive Preparo</t>
  </si>
  <si>
    <t>Esmalte À Base De Água Em Madeira, Inclusive Preparo</t>
  </si>
  <si>
    <t>Bb-02 Bebedouro Acessível Água Refrigerada Pressão Mínima 8Mca - Fornecido E Instalado</t>
  </si>
  <si>
    <t>Chuveiro Elétrico De 5.500 W / 220 V Em Pvc</t>
  </si>
  <si>
    <t>Quadro De Distribuição Universal De Embutir, Para Disjuntores 16 Din / 12 Bolt-On - 150 A - Sem Componentes</t>
  </si>
  <si>
    <t>Cabo De Cobre De 2,5 Mm², Isolamento 750 V - Isolação Em Pvc 70°C</t>
  </si>
  <si>
    <t>Cabo De Cobre De 4 Mm², Isolamento 750 V - Isolação Em Pvc 70°C</t>
  </si>
  <si>
    <t>Luminária Retangular De Sobrepor Tipo Calha Aberta, Para 2 Lâmpadas Fluorescentes Tubulares De 32 W</t>
  </si>
  <si>
    <t>Luminária Blindada Tipo Arandela De 45º E 90º, Para Lâmpada Led</t>
  </si>
  <si>
    <t>Interruptor Com 2 Teclas Simples E Placa</t>
  </si>
  <si>
    <t>Conjunto 2 Tomadas 2P+T De 10 A, Completo</t>
  </si>
  <si>
    <t>Tomada 2P+T De 20 A - 250 V, Completa</t>
  </si>
  <si>
    <t>Lt-06 Lavatório Coletivo Com Torneira Antivandalismo</t>
  </si>
  <si>
    <t>Placa De Identificação Em Alumínio Para Wc, Com Desenho Universal De Acessibilidade</t>
  </si>
  <si>
    <t>Br-01 Bacia P/ Sanitario Acessivel</t>
  </si>
  <si>
    <t>Br-02 Lavatorio  Para Sanitario Acessivel</t>
  </si>
  <si>
    <t>Interruptor Com 1 Tecla Simples E Placa</t>
  </si>
  <si>
    <t>Fornecimento E Montagem De Estrutura Metálica Vertical - Patinável</t>
  </si>
  <si>
    <t>Limpeza Mecanizada Do Terreno, Inclusive Troncos Até 15 Cm De Diâmetro, Com Caminhão À Disposição Dentro E Fora Da Obra, Com Transporte No Raio De Até 1 Km</t>
  </si>
  <si>
    <t>Escavação E Carga Mecanizada Em Solo De 1ª Categoria, Em Campo Aberto</t>
  </si>
  <si>
    <t>Carga E Remoção De Terra Até A Distância Média De 1 Km</t>
  </si>
  <si>
    <t>Taxa De Destinação De Resíduo Sólido Em Aterro, Tipo Solo/Terra</t>
  </si>
  <si>
    <t>Tubo Em Polietileno De Alta Densidade Corrugado Perfurado, Dn= 4´, Inclusive Conexões</t>
  </si>
  <si>
    <t>Tubo Em Polietileno De Alta Densidade Corrugado Perfurado, Dn= 6´, Inclusive Conexões</t>
  </si>
  <si>
    <t>Tubo Em Polietileno De Alta Densidade Corrugado Perfurado, Dn= 8´, Inclusive Conexões</t>
  </si>
  <si>
    <t>Caixa De Ligação Ou Inspeção - Escavação E Apiloamento</t>
  </si>
  <si>
    <t>m3</t>
  </si>
  <si>
    <t>Caixa De Ligação Ou Inspeção - Lastro De Concreto (Fundo)</t>
  </si>
  <si>
    <t>Caixa De Ligação Ou Inspeção - Alvenaria De 1/2 Tijolo, Revestida</t>
  </si>
  <si>
    <t>Caixa De Ligação Ou Inspeção - Tampa De Concreto</t>
  </si>
  <si>
    <t>Manta Geotêxtil Com Resistência À Tração Longitudinal De 31Kn/M E Transversal De 27Kn/M</t>
  </si>
  <si>
    <t>Envolvimento De Tubos Com Brita</t>
  </si>
  <si>
    <t>Hc.01 - Canaleta De Concreto De A.P.P/Tampa/Grelha De Concreto Ou Ferro L=30Cm</t>
  </si>
  <si>
    <t>Hc.05 - Grelha De Concreto Para Canaleta - L=30Cm - Sem Passagem De Veículos</t>
  </si>
  <si>
    <t>Tubo De Concreto (Ps-1), Dn= 300Mm</t>
  </si>
  <si>
    <t>Compactação De Aterro Mecanizado Mínimo De 95% Pn, Sem Fornecimento De Solo Em Campo Aberto</t>
  </si>
  <si>
    <t>Base De Brita Graduada</t>
  </si>
  <si>
    <t>Revestimento Primário Com Pedra Britada, Compactação Mínima De 95% Do Pn</t>
  </si>
  <si>
    <t>Imprimação Betuminosa Ligante</t>
  </si>
  <si>
    <t>Revestimento Em Grama Sintética, Com Espessura De 20 A 32 Mm</t>
  </si>
  <si>
    <t>Alambrado Em Tela De Aço Galvanizado De 2´, Montantes Metálicos Retos</t>
  </si>
  <si>
    <t>Portão De 2 Folhas, Tubular Em Tela De Aço Galvanizado Acima De 2,50 M De Altura, Completo</t>
  </si>
  <si>
    <t>Gradil Em Aço Galvanizado Eletrofundido, Malha 65 X 132 Mm E Pintura Eletrostática</t>
  </si>
  <si>
    <t>Plantio De Grama Batatais Em Placas (Praças E Áreas Abertas)</t>
  </si>
  <si>
    <t>Passeio De Concreto Armado, Fck=25Mpa, Incluindo Preparo Da Caixa E Lastro De Brita</t>
  </si>
  <si>
    <t>Piso De Concreto Liso-Fundacao Direta Fck-25 Mpa</t>
  </si>
  <si>
    <t>Placa De Identificação Para Estacionamento, Com Desenho Universal De Acessibilidade, Tipo Pedestal</t>
  </si>
  <si>
    <t>Sinalização Com Pictograma Para Vaga De Estacionamento</t>
  </si>
  <si>
    <t>Sinalização Com Pictograma Para Vaga De Estacionamento, Com Faixas Demarcatórias</t>
  </si>
  <si>
    <t>Sinalização Horizontal Com Termoplástico Tipo Hot-Spray</t>
  </si>
  <si>
    <t>Poste De Concreto Circular, 600 Kg, H = 12,00 M</t>
  </si>
  <si>
    <t>Projetor Retangular Fechado, Para Lâmpada Vapor De Sódio De 1.000 W Ou Vapor Metálico De 2.000 W</t>
  </si>
  <si>
    <t>Lâmpada De Vapor Metálico Tubular, Base G12 De 150 W</t>
  </si>
  <si>
    <t>Reator Eletromagnético De Alto Fator De Potência, Para Lâmpada Vapor Metálico 150 W / 220 V</t>
  </si>
  <si>
    <t>Cabo De Cobre De 10 Mm², Isolamento 750 V - Isolação Em Pvc 70°C</t>
  </si>
  <si>
    <t>Quadro De Distribuição Universal De Embutir, Para Disjuntores 56 Din / 40 Bolt-On - 225 A - Sem Componentes</t>
  </si>
  <si>
    <t>Centro De Atividades Em Madeira Rústica</t>
  </si>
  <si>
    <t>Balanço Duplo Em Madeira Rústica</t>
  </si>
  <si>
    <t>Gangorra Dupla Em Madeira Rústica</t>
  </si>
  <si>
    <t>Gira-Gira Em Ferro Com Assento De Madeira (8 Lugares)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</si>
  <si>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</si>
  <si>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</si>
  <si>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Depósito - Área Mínima De 13,80 M²</t>
  </si>
  <si>
    <t>Tapume Metálico Com Telha Metálica, Sem Pintura, Trapezoidal 40 Esp=0,43Mm, Colunas, Bases E Parafusos</t>
  </si>
  <si>
    <t>CAIXA DE INSPEÇÃO PARA ATERRAMENTO, CIRCULAR, EM POLIETILENO, DIÂMETRO INTERNO = 0,3 M. AF_12/2020</t>
  </si>
  <si>
    <t>SINAPI</t>
  </si>
  <si>
    <t>CDHU</t>
  </si>
  <si>
    <t>FUNDAÇÃO</t>
  </si>
  <si>
    <t>02.01.01</t>
  </si>
  <si>
    <t>02.01.02</t>
  </si>
  <si>
    <t>02.01.03</t>
  </si>
  <si>
    <t>02.01.04</t>
  </si>
  <si>
    <t>03.01.01</t>
  </si>
  <si>
    <t>03.01.02</t>
  </si>
  <si>
    <t>03.01.03</t>
  </si>
  <si>
    <t>03.01.04</t>
  </si>
  <si>
    <t>03.02.01</t>
  </si>
  <si>
    <t>03.02.02</t>
  </si>
  <si>
    <t>03.02.03</t>
  </si>
  <si>
    <t>03.02.04</t>
  </si>
  <si>
    <t>04.01.01</t>
  </si>
  <si>
    <t>04.01.02</t>
  </si>
  <si>
    <t>04.01.03</t>
  </si>
  <si>
    <t>04.02.01</t>
  </si>
  <si>
    <t>04.02.02</t>
  </si>
  <si>
    <t>05.01</t>
  </si>
  <si>
    <t>REVESTIMENTO</t>
  </si>
  <si>
    <t>SINAPI-I</t>
  </si>
  <si>
    <t xml:space="preserve">UN    </t>
  </si>
  <si>
    <t>SERVIÇOS COMPLEMENTARES</t>
  </si>
  <si>
    <t>PLANTIO DE GRAMA ESMERALDA OU SÃO CARLOS OU CURITIBANA, EM PLACAS. AF_05/2022</t>
  </si>
  <si>
    <t>05.01.01</t>
  </si>
  <si>
    <t>05.01.04</t>
  </si>
  <si>
    <t>05.01.02</t>
  </si>
  <si>
    <t>05.01.03</t>
  </si>
  <si>
    <t>05.01.05</t>
  </si>
  <si>
    <t xml:space="preserve">Endereço : </t>
  </si>
  <si>
    <t xml:space="preserve">TAB.  REF.: </t>
  </si>
  <si>
    <t>DEMONSTRATIVO DE COMPOSIÇÃO</t>
  </si>
  <si>
    <t>Composição 1</t>
  </si>
  <si>
    <t>Unid.</t>
  </si>
  <si>
    <t>Composição 2</t>
  </si>
  <si>
    <t>TOTAL</t>
  </si>
  <si>
    <t>CONSTRUÇÃO DO ESPAÇO ESPORTIVO COMUNITÁRIO JARDIM ROSEMARY, NO MUNICÍPIO DE ITAPEVI/SP (NOVO PAC)</t>
  </si>
  <si>
    <t>RUA PEDRO DIAS DA ROCHA - JARDIM ROSEMARY - ITAPEVI  - SP</t>
  </si>
  <si>
    <t>CAMPO DE FUTEBOL COM GRAMA SINTÉTICA</t>
  </si>
  <si>
    <t>ESCAVAÇÃO MANUAL DE VALA PARA FUNDAÇÃO</t>
  </si>
  <si>
    <t>COMPACTAÇÃO MECÂNICA DE SOLO, COM COMPACTADOR DE SOLOS TIPO PLACA VIBRATÓRIA</t>
  </si>
  <si>
    <t>LASTRO DE CONCRETO MAGRO, APLICADO EM PISOS, LAJES SOBRE SOLO OU RADIERS, ESPESSURA DE 5 CM. AF_07/2016</t>
  </si>
  <si>
    <t>ALVENARIA DE BLOCOS DE CONCRETO ESTRUTURAL 14X19X39 CM (ESPESSURA 14 CM)</t>
  </si>
  <si>
    <t>PAVIMENTAÇÃO</t>
  </si>
  <si>
    <t>REGULARIZAÇÃO E COMPACTAÇÃO DE SUBLEITO DE SOLO  PREDOMINANTEMENTE ARGILOSO. AF_11/2019</t>
  </si>
  <si>
    <t>CPU</t>
  </si>
  <si>
    <t>C001</t>
  </si>
  <si>
    <t>LASTRO COM MATERIAL GRANULAR (PEDRA BRITADA N.1), ESPESSURA DE 10 CM</t>
  </si>
  <si>
    <t>C002</t>
  </si>
  <si>
    <t>LASTRO COM MATERIAL GRANULAR (PEDRA BRITADA N.0), ESPESSURA DE 5 CM</t>
  </si>
  <si>
    <t>C003</t>
  </si>
  <si>
    <t>LASTRO COM MATERIAL GRANULAR (PÓ DE BRITA), ESPESSURA DE 5 CM</t>
  </si>
  <si>
    <t>C004</t>
  </si>
  <si>
    <t xml:space="preserve">GRAMA SINTÉTICA ESPORTIVA PARA FUTEBOL EM POLIETILENO, COM ALTURA MINIMA DE 42 MM (FORNECIMENTO E COLOCAÇÃO) </t>
  </si>
  <si>
    <t>C008</t>
  </si>
  <si>
    <t>EXECUÇÃO DE PASSEIO (CALÇADA) OU PISO DE CONCRETO COM CONCRETO MOLDADO IN LOCO, FEITO EM OBRA, ACABAMENTO CONVENCIONAL, ESPESSURA 6 CM</t>
  </si>
  <si>
    <t>ESTRUTURA</t>
  </si>
  <si>
    <t>FABRICAÇÃO, MONTAGEM E DESMONTAGEM DE FÔRMA PARA VIGA BALDRAME, EM CHAPA DE MADEIRA COMPENSADA RESINADA, E=17 MM, 4 UTILIZAÇÕES. AF_06/2017</t>
  </si>
  <si>
    <t>ARMAÇÃO DE BLOCO, VIGA BALDRAME E SAPATA UTILIZANDO AÇO CA-60 DE 5 MM - MONTAGEM. AF_06/2017</t>
  </si>
  <si>
    <t>ARMAÇÃO DE BLOCO, VIGA BALDRAME OU SAPATA UTILIZANDO AÇO CA-50 DE 8 MM - MONTAGEM. AF_06/2017</t>
  </si>
  <si>
    <t>CONCRETAGEM DE BLOCOS DE COROAMENTO E VIGAS BALDRAME, FCK 30 MPA, COM USO DE JERICA  LANÇAMENTO, ADENSAMENTO E ACABAMENTO. AF_06/2017</t>
  </si>
  <si>
    <t>C007</t>
  </si>
  <si>
    <t>ESTACA BROCA DE CONCRETO (0,20 X 0,20) M, ESCAVAÇÃO MANUAL, COM TUBO DE AÇO GALVANIZADO DE 2"</t>
  </si>
  <si>
    <t>ALVENARIA E FECHAMENTO</t>
  </si>
  <si>
    <t>ALVENARIA DE VEDAÇÃO DE BLOCOS CERÂMICOS FURADOS NA VERTICAL DE 14X19X39 CM (ESPESSURA 14 CM) E ARGAMASSA DE ASSENTAMENTO COM PREPARO MANUAL. AF_12/2021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</si>
  <si>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</si>
  <si>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>CHAPISCO APLICADO EM ALVENARIAS E ESTRUTURAS DE CONCRETO, COM COLHER DE PEDREIRO.  ARGAMASSA TRAÇO 1:3 COM PREPARO MANUAL.</t>
  </si>
  <si>
    <t>MASSA ÚNICA, PARA RECEBIMENTO DE PINTURA, EM ARGAMASSA TRAÇO 1:2:8, PREPARO MANUAL, APLICADA MANUALMENTE EM FACES INTERNAS DE PAREDES, ESPESSURA DE 20MM, COM EXECUÇÃO DE TALISCAS. AF_06/2014</t>
  </si>
  <si>
    <t>PINTURA LÁTEX ACRÍLICA STANDARD, APLICAÇÃO MANUAL EM PAREDES, DUAS DEMÃOS. AF_04/2023</t>
  </si>
  <si>
    <t>PINTURA COM TINTA ALQUÍDICA DE ACABAMENTO (ESMALTE SINTÉTICO FOSCO) APLICADA A ROLO OU PINCEL SOBRE SUPERFÍCIES METÁLICAS (EXCETO PERFIL) EXECUTADO EM OBRA (POR DEMÃO). AF_01/2020</t>
  </si>
  <si>
    <t>EQUIPAMENTOS</t>
  </si>
  <si>
    <t>C005</t>
  </si>
  <si>
    <t xml:space="preserve">CONJUNTO PARA FUTEBOL DE CAMPO COM PAR DE TRAVES OFICIAIS DE 5,00 X 2,20 M EM TUBO DE ACO GALVANIZADO 4", PINTURA EM PRIMER COM TINTA ESMALTE SINTETICO E REDES DE POLIETILENO FIO 3 MM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</si>
  <si>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UND</t>
  </si>
  <si>
    <t>MEIA QUADRA DE BASQUETE</t>
  </si>
  <si>
    <t>EXECUÇÃO DE PASSEIO (CALÇADA) OU PISO DE CONCRETO COM CONCRETO MOLDADO IN LOCO, FEITO EM OBRA, ACABAMENTO CONVENCIONAL, ESPESSURA 8 CM, ARMADO. AF_08/2022</t>
  </si>
  <si>
    <t>SIURB-E</t>
  </si>
  <si>
    <t>13002074</t>
  </si>
  <si>
    <t xml:space="preserve"> PISO PORTÁTIL DE POLIPROPILENO EM QUADRAS POLIESPORTIVAS,
ÁREA INTERNA - FORNECIMENTO E INSTALAÇÃO</t>
  </si>
  <si>
    <t>C006</t>
  </si>
  <si>
    <t>TABELA DE BASQUETE DE COMPENSADO NAVAL, COM AROS, REDES E ESTRUTURA EM TUBO GALVANIZADO - FORNECIMENTO E INSTALAÇÃO.</t>
  </si>
  <si>
    <t>18012006</t>
  </si>
  <si>
    <t>BANCO EM CONCRETO APARENTE, TIPO PMSP</t>
  </si>
  <si>
    <t>17003085</t>
  </si>
  <si>
    <t>LIXEIRA JUNTO AO ALINHAMENTO COM REVESTIMENTO INTERNO EM AZULEJOS</t>
  </si>
  <si>
    <t>PARQUINHO INFANTIL</t>
  </si>
  <si>
    <t>CONTRAPISO EM ARGAMASSA TRAÇO 1:4 (CIMENTO E AREIA), PREPARO MANUAL, APLICADO EM ÁREAS SECAS SOBRE LAJE, NÃO ADERIDO, ACABAMENTO NÃO REFORÇADO, ESPESSURA 6CM. AF_07/2021</t>
  </si>
  <si>
    <t>PISO DE BORRACHA ESPORTIVO, ESPESSURA 15MM, ASSENTADO COM ARGAMASSA. AF_09/2020</t>
  </si>
  <si>
    <t>18014041</t>
  </si>
  <si>
    <t>PLAYGROUND BRINQUEDOS DE MADEIRA - CASA TARZAN COM RAMPA ESCALADA, ESCORREGADOR, PONTE E ESCADA MARINHEIRO</t>
  </si>
  <si>
    <t>18014048</t>
  </si>
  <si>
    <t>PLAYGROUND BRINQUEDOS DE MADEIRA - BALANÇA DUPLA</t>
  </si>
  <si>
    <t>18014016</t>
  </si>
  <si>
    <t>BRINQUEDO TIPO BALANÇO FRONTAL DUPLO PARA CADEIRANTE COM ESTRUTURA EM TUBOS DE AÇO CARBONO - INSTALADO</t>
  </si>
  <si>
    <t>18014044</t>
  </si>
  <si>
    <t>PLAYGROUND BRINQUEDOS DE MADEIRA - DOIS CAVALINHOS E DUAS GANGORRAS</t>
  </si>
  <si>
    <t>18014005</t>
  </si>
  <si>
    <t>CARROSSEL PARA 20 LUGARES,  DIÂMETRO 2,20M, FORNECIMENTO E INSTALAÇÃO</t>
  </si>
  <si>
    <t>PISTA DE CAMINHADA</t>
  </si>
  <si>
    <t>PINTURA DE PISO COM TINTA EPÓXI, APLICAÇÃO MANUAL, 2 DEMÃOS, INCLUSO PRIMER EPÓXI. AF_05/2021</t>
  </si>
  <si>
    <t>PINTURA DE DEMARCAÇÃO DE FAIXA COM TINTA EPÓXI, E = 5 CM, APLICAÇÃO MANUAL</t>
  </si>
  <si>
    <t>IMPLANTAÇÃO GERAL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</si>
  <si>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</si>
  <si>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URBANIZAÇÃO E PAISAGISMO</t>
  </si>
  <si>
    <t>18012002</t>
  </si>
  <si>
    <t>CONJUNTO MESA E BANCOS EM CONCRETO</t>
  </si>
  <si>
    <t>INSTALAÇÃO DE PERGOLADO DE MADEIRA, EM MAÇARANDUBA, ANGELIM OU EQUIVALENTE DA REGIÃO, FIXADO COM CONCRETO SOBRE SOLO. AF_11/2021</t>
  </si>
  <si>
    <t>PLANTIO DE ARBUSTO OU  CERCA VIVA. AF_07/2024</t>
  </si>
  <si>
    <t>PLANTIO DE ÁRVORE ORNAMENTAL COM ALTURA DE MUDA MENOR OU IGUAL A 2,00 M . AF_07/2024</t>
  </si>
  <si>
    <t>PLANTIO DE ÁRVORE ORNAMENTAL COM ALTURA DE MUDA MAIOR QUE 2,00 M E MENOR OU IGUAL A 4,00 M . AF_07/2024</t>
  </si>
  <si>
    <t>INSTALAÇÕES ELÉTRICAS</t>
  </si>
  <si>
    <t>C011</t>
  </si>
  <si>
    <t>ELETRODUTO RÍGIDO SOLDÁVEL, PVC, DN 32 MM (1"), APARENTE - FORNECIMENTO E INSTALAÇÃO</t>
  </si>
  <si>
    <t>C012</t>
  </si>
  <si>
    <t>ELETRODUTO FLEXÍVEL CORRUGADO, PEAD, DN 50 (1 1/2"), PARA REDE ENTERRADA DE DISTRIBUIÇÃO DE ENERGIA ELÉTRICA - FORNECIMENTO E INSTALAÇÃO</t>
  </si>
  <si>
    <t>C013</t>
  </si>
  <si>
    <t>ELETRODUTO FLEXÍVEL CORRUGADO, PEAD, DN 63 (2"), PARA REDE ENTERRADA DE DISTRIBUIÇÃO DE ENERGIA ELÉTRICA - FORNECIMENTO E INSTALAÇÃO</t>
  </si>
  <si>
    <t>C014</t>
  </si>
  <si>
    <t>ELETRODUTO RÍGIDO ROSCÁVEL, PVC, DN 32 MM (1"), APARENTE - FORNECIMENTO E INSTALAÇÃO</t>
  </si>
  <si>
    <t>C015</t>
  </si>
  <si>
    <t>CURVA LONGA 90 GRAUS PARA ELETRODUTO, PVC, ROSCÁVEL, DN 32 MM (1") - FORNECIMENTO E INSTALAÇÃO</t>
  </si>
  <si>
    <t>C016</t>
  </si>
  <si>
    <t>CABO DE COBRE FLEXÍVEL ISOLADO, 2,5 MM², ANTI-CHAMA 0,6/1,0 KV - FORNECIMENTO E INSTALAÇÃO</t>
  </si>
  <si>
    <t>C017</t>
  </si>
  <si>
    <t>CABO DE COBRE FLEXÍVEL ISOLADO, 4 MM², ANTI-CHAMA 0,6/1,0 KV - FORNECIMENTO E INSTALAÇÃO</t>
  </si>
  <si>
    <t>C018</t>
  </si>
  <si>
    <t>CABO DE COBRE FLEXÍVEL ISOLADO, 6 MM², ANTI-CHAMA 0,6/1,0 KV - FORNECIMENTO E INSTALAÇÃO</t>
  </si>
  <si>
    <t>C019</t>
  </si>
  <si>
    <t>CABO DE COBRE FLEXÍVEL ISOLADO, 10 MM², ANTI-CHAMA 0,6/1,0 KV - FORNECIMENTO E INSTALAÇÃO</t>
  </si>
  <si>
    <t>C020</t>
  </si>
  <si>
    <t>CABO DE COBRE FLEXÍVEL ISOLADO, 16 MM², ANTI-CHAMA 0,6/1,0 KV - FORNECIMENTO E INSTALAÇÃO</t>
  </si>
  <si>
    <t>C021</t>
  </si>
  <si>
    <t>CONDULETE DE ALUMÍNIO, TIPO C, PARA ELETRODUTO DE PVC DN 32 MM (1"), APARENTE - FORNECIMENTO E INSTALAÇÃO</t>
  </si>
  <si>
    <t>C022</t>
  </si>
  <si>
    <t>CONDULETE DE ALUMÍNIO, TIPO E, PARA ELETRODUTO DE PVC DN 32 MM (1"), APARENTE - FORNECIMENTO E INSTALAÇÃO</t>
  </si>
  <si>
    <t>C023</t>
  </si>
  <si>
    <t>CONDULETE DE ALUMÍNIO, TIPO T, PARA ELETRODUTO DE PVC DN 32 MM (1"), APARENTE - FORNECIMENTO E INSTALAÇÃO</t>
  </si>
  <si>
    <t>C024</t>
  </si>
  <si>
    <t>ENTRADA DE ENERGIA ELÉTRICA, AÉREA, TRIFÁSICA, COM CAIXA DE SOBREPOR, CABO DE 16 MM2 E DISJUNTOR DIN 70A (NÃO INCLUSO O POSTE DE CONCRETO)</t>
  </si>
  <si>
    <t>C025</t>
  </si>
  <si>
    <t>QUADRO DE DISTRIBUIÇÃO DE ENERGIA EM CHAPA DE AÇO GALVANIZADO, DE EMBUTIR, COM BARRAMENTO TRIFÁSICO, PARA 18 DISJUNTORES DIN 100A - FORNECIMENTO E INSTALAÇÃO</t>
  </si>
  <si>
    <t>C026</t>
  </si>
  <si>
    <t>DISJUNTOR MONOPOLAR TIPO DIN, CORRENTE NOMINAL DE 16A - FORNECIMENTO E INSTALAÇÃO</t>
  </si>
  <si>
    <t>C027</t>
  </si>
  <si>
    <t>DISJUNTOR MONOPOLAR TIPO DIN, CORRENTE NOMINAL DE 20A - FORNECIMENTO E INSTALAÇÃO</t>
  </si>
  <si>
    <t>C028</t>
  </si>
  <si>
    <t>DISJUNTOR TRIPOLAR TIPO DIN, CORRENTE NOMINAL DE 25A - FORNECIMENTO E INSTALAÇÃO</t>
  </si>
  <si>
    <t>C029</t>
  </si>
  <si>
    <t>DISPOSITIVO DE PROTEÇÃO CONTRA SURTO 45 KA, 175 V, TIPO AC - FORNECIMENTO E INSTALAÇÃO</t>
  </si>
  <si>
    <t>C030</t>
  </si>
  <si>
    <t>CORDOALHA DE COBRE NU 50 MM², NÃO ENTERRADA, COM ISOLADOR - FORNECIMENTO E INSTALAÇÃO</t>
  </si>
  <si>
    <t>C031</t>
  </si>
  <si>
    <t>HASTE DE ATERRAMENTO, DIÂMETRO 3/4", COM 3 METROS - FORNECIMENTO E INSTALAÇÃO</t>
  </si>
  <si>
    <t>C032</t>
  </si>
  <si>
    <t>RELÉ FOTOELÉTRICO PARA COMANDO DE ILUMINAÇÃO EXTERNA 1800 W - FORNECIMENTO E INSTALAÇÃO</t>
  </si>
  <si>
    <t>C033</t>
  </si>
  <si>
    <t>REFLETOR EM ALUMÍNIO, DE SUPORTE E ALÇA, COM LÂMPADA EM LED 100W DE POTÊNCIA - FORNECIMENTO E INSTALAÇÃO</t>
  </si>
  <si>
    <t>CAIXA ENTERRADA ELÉTRICA RETANGULAR, EM ALVENARIA COM TIJOLOS CERÂMICOS MACIÇOS, FUNDO COM BRITA, DIMENSÕES INTERNAS: 0,3X0,3X0,3 M. AF_12/2020</t>
  </si>
  <si>
    <t>C034</t>
  </si>
  <si>
    <t>POSTE EM CONCRETO ARMADO SEÇÃO CIRCULAR 200/10, TIPO C-14 COM 3 REFLETORES EM LED 200W FIXADOS EM CRUZETA DE CONCRETO - FORNECIMENTO E INSTALAÇÃO</t>
  </si>
  <si>
    <t>C035</t>
  </si>
  <si>
    <t>POSTE EM CONCRETO ARMADO SEÇÃO CIRCULAR 200/10, TIPO C-14 COM 6 REFLETORES EM LED 200W FIXADOS EM CRUZETA DE CONCRETO - FORNECIMENTO E INSTALAÇÃO</t>
  </si>
  <si>
    <t>INSTALAÇÕES HIDRÁULICAS</t>
  </si>
  <si>
    <t>TUBO, PVC, SOLDÁVEL, DN 25MM - FORNECIMENTO E INSTALAÇÃO</t>
  </si>
  <si>
    <t>TUBO, PVC, SOLDÁVEL, DN 32MM - FORNECIMENTO E INSTALAÇÃO</t>
  </si>
  <si>
    <t>JOELHO 90 GRAUS, PVC, SOLDÁVEL, DN 25MM - FORNECIMENTO E INSTALAÇÃO</t>
  </si>
  <si>
    <t>JOELHO 90 GRAUS COM BUCHA DE LATÃO, PVC, SOLDÁVEL, DN 25MM, X 3/4 - FORNECIMENTO E INSTALAÇÃO</t>
  </si>
  <si>
    <t>CURVA 90 GRAUS, PVC, SOLDÁVEL, DN 25MM - FORNECIMENTO E INSTALAÇÃO</t>
  </si>
  <si>
    <t>TÊ DE REDUÇÃO, PVC, SOLDÁVEL, DN 32MM X 25MM - FORNECIMENTO E INSTALAÇÃO</t>
  </si>
  <si>
    <t>LUVA DE REDUÇÃO, PVC, SOLDÁVEL, DN 32MM X 25MM - FORNECIMENTO E INSTALAÇÃO</t>
  </si>
  <si>
    <t>TORNEIRA CROMADA 1/2 OU 3/4 PARA JARDIM - FORNECIMENTO E INSTALAÇÃO</t>
  </si>
  <si>
    <t>DRENAGEM</t>
  </si>
  <si>
    <t>TUBO PVC, SÉRIE R, ÁGUA PLUVIAL, DN 100 MM, FORNECIDO E INSTALADO EM RAMAL DE ENCAMINHAMENTO. AF_06/2022</t>
  </si>
  <si>
    <t>JUNÇÃO DUPLA DE PVC, SÉRIE NORMAL, PARA ESGOTO PREDIAL, DN 100 X 100 X 100 MM, INSTALADA EM DRENO  - FORNECIMENTO E INSTALAÇÃO. AF_07/2021</t>
  </si>
  <si>
    <t>C009</t>
  </si>
  <si>
    <t>CAIXA ENTERRADA RETANGULAR, EM ALVENARIA COM BLOCOS DE CONCRETO, TAMPA EM CONCRETO COM GRELHA, DIMENSÕES INTERNAS: 0,8X0,6X0,5 M PARA REDE DE DRENAGEM</t>
  </si>
  <si>
    <t>C010</t>
  </si>
  <si>
    <t>DRENO ESPINHA DE PEIXE (SEÇÃO 0,40 X 0,20 M), COM TUBO DE PEAD CORRUGADO PERFURADO, DN 100 MM, ENCHIMENTO COM BRITA, ENVOLVIDO COM MANTA GEOTÊXTIL, INCLUSIVE CONEXÕES</t>
  </si>
  <si>
    <t>102993</t>
  </si>
  <si>
    <t>CANALETA MEIA CANA PRÉ-MOLDADA DE CONCRETO (D = 60 CM) - FORNECIMENTO E INSTALAÇÃO. AF_08/2021</t>
  </si>
  <si>
    <t>92212</t>
  </si>
  <si>
    <t>TUBO DE CONCRETO PARA REDES COLETORAS DE ÁGUAS PLUVIAIS, DIÂMETRO DE 600 MM, JUNTA RÍGIDA, INSTALADO EM LOCAL COM BAIXO NÍVEL DE INTERFERÊNCIAS - FORNECIMENTO E ASSENTAMENTO. AF_03/2024</t>
  </si>
  <si>
    <t>CARGA, MANOBRA E DESCARGA DE ENTULHO EM CAMINHÃO BASCULANTE 18 M³ - CARGA COM ESCAVADEIRA HIDRÁULICA  (CAÇAMBA DE 0,80 M³ / 111 HP) E DESCARGA LIVRE (UNIDADE: M3). AF_07/2020</t>
  </si>
  <si>
    <t>TRANSPORTE COM CAMINHÃO BASCULANTE DE 18 M³, EM VIA URBANA PAVIMENTADA, DMT ATÉ 30 KM (UNIDADE: M3XKM). AF_07/2020</t>
  </si>
  <si>
    <t>C037</t>
  </si>
  <si>
    <t>VEÍCULO LEVE - 53 kW (SEM MOTORISTA)</t>
  </si>
  <si>
    <t>MÊS</t>
  </si>
  <si>
    <t>103689</t>
  </si>
  <si>
    <t>FORNECIMENTO E INSTALAÇÃO DE PLACA DE OBRA COM CHAPA GALVANIZADA E ESTRUTURA DE MADEIRA. AF_03/2022_PS</t>
  </si>
  <si>
    <t>01.03</t>
  </si>
  <si>
    <t>01.04</t>
  </si>
  <si>
    <t>01.05</t>
  </si>
  <si>
    <t>01.06</t>
  </si>
  <si>
    <t>01.07</t>
  </si>
  <si>
    <t>02.02</t>
  </si>
  <si>
    <t>02.02.01</t>
  </si>
  <si>
    <t>02.02.02</t>
  </si>
  <si>
    <t>02.02.03</t>
  </si>
  <si>
    <t>02.02.04</t>
  </si>
  <si>
    <t>02.03</t>
  </si>
  <si>
    <t>02.03.01</t>
  </si>
  <si>
    <t>02.03.02</t>
  </si>
  <si>
    <t>02.03.03</t>
  </si>
  <si>
    <t>03.03</t>
  </si>
  <si>
    <t>03.03.01</t>
  </si>
  <si>
    <t>03.03.02</t>
  </si>
  <si>
    <t>03.03.03</t>
  </si>
  <si>
    <t>03.03.04</t>
  </si>
  <si>
    <t>03.03.05</t>
  </si>
  <si>
    <t>03.03.06</t>
  </si>
  <si>
    <t>03.03.07</t>
  </si>
  <si>
    <t>05.02</t>
  </si>
  <si>
    <t>05.02.01</t>
  </si>
  <si>
    <t>05.02.02</t>
  </si>
  <si>
    <t>05.02.03</t>
  </si>
  <si>
    <t>05.02.04</t>
  </si>
  <si>
    <t>05.02.05</t>
  </si>
  <si>
    <t>05.02.06</t>
  </si>
  <si>
    <t>05.02.07</t>
  </si>
  <si>
    <t>05.03</t>
  </si>
  <si>
    <t>05.03.01</t>
  </si>
  <si>
    <t>05.03.02</t>
  </si>
  <si>
    <t>05.03.03</t>
  </si>
  <si>
    <t>05.03.04</t>
  </si>
  <si>
    <t>05.03.05</t>
  </si>
  <si>
    <t>05.03.06</t>
  </si>
  <si>
    <t>05.03.07</t>
  </si>
  <si>
    <t>05.03.08</t>
  </si>
  <si>
    <t>05.03.09</t>
  </si>
  <si>
    <t>05.03.10</t>
  </si>
  <si>
    <t>05.03.11</t>
  </si>
  <si>
    <t>05.03.12</t>
  </si>
  <si>
    <t>05.03.13</t>
  </si>
  <si>
    <t>05.03.14</t>
  </si>
  <si>
    <t>05.03.15</t>
  </si>
  <si>
    <t>05.03.16</t>
  </si>
  <si>
    <t>05.03.17</t>
  </si>
  <si>
    <t>05.03.18</t>
  </si>
  <si>
    <t>05.03.19</t>
  </si>
  <si>
    <t>05.03.20</t>
  </si>
  <si>
    <t>05.03.21</t>
  </si>
  <si>
    <t>05.03.22</t>
  </si>
  <si>
    <t>05.03.23</t>
  </si>
  <si>
    <t>05.03.24</t>
  </si>
  <si>
    <t>05.03.25</t>
  </si>
  <si>
    <t>05.03.26</t>
  </si>
  <si>
    <t>05.03.27</t>
  </si>
  <si>
    <t>05.04</t>
  </si>
  <si>
    <t>05.04.01</t>
  </si>
  <si>
    <t>05.04.02</t>
  </si>
  <si>
    <t>05.04.03</t>
  </si>
  <si>
    <t>05.04.04</t>
  </si>
  <si>
    <t>05.04.05</t>
  </si>
  <si>
    <t>05.04.06</t>
  </si>
  <si>
    <t>05.04.07</t>
  </si>
  <si>
    <t>05.04.08</t>
  </si>
  <si>
    <t>05.05</t>
  </si>
  <si>
    <t>05.05.01</t>
  </si>
  <si>
    <t>05.05.02</t>
  </si>
  <si>
    <t>05.05.03</t>
  </si>
  <si>
    <t>05.05.04</t>
  </si>
  <si>
    <t>05.05.05</t>
  </si>
  <si>
    <t>05.05.06</t>
  </si>
  <si>
    <t>05.06</t>
  </si>
  <si>
    <t>05.06.01</t>
  </si>
  <si>
    <t>05.06.02</t>
  </si>
  <si>
    <t>05.06.03</t>
  </si>
  <si>
    <t>05.06.04</t>
  </si>
  <si>
    <t>4721</t>
  </si>
  <si>
    <t xml:space="preserve">PEDRA BRITADA N. 1 (9,5 A 19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</si>
  <si>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PEDREIRO COM ENCARGOS COMPLEMENTARES</t>
  </si>
  <si>
    <t>SERVENTE COM ENCARGOS COMPLEMENTARES</t>
  </si>
  <si>
    <t>PLACA VIBRATÓRIA REVERSÍVEL COM MOTOR 4 TEMPOS A GASOLINA, FORÇA CENTRÍFUGA DE 25 KN (2500 KGF), POTÊNCIA 5,5 CV - CHP DIURNO. AF_08/2015</t>
  </si>
  <si>
    <t>CHP</t>
  </si>
  <si>
    <t>PLACA VIBRATÓRIA REVERSÍVEL COM MOTOR 4 TEMPOS A GASOLINA, FORÇA CENTRÍFUGA DE 25 KN (2500 KGF), POTÊNCIA 5,5 CV - CHI DIURNO. AF_08/2015</t>
  </si>
  <si>
    <t>CHI</t>
  </si>
  <si>
    <t>Coef.</t>
  </si>
  <si>
    <t>4720</t>
  </si>
  <si>
    <t xml:space="preserve">PEDRA BRITADA N. 0, OU PEDRISCO (4,8 A 9,5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</si>
  <si>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3</t>
  </si>
  <si>
    <t>Composição 4</t>
  </si>
  <si>
    <t xml:space="preserve">GRAMA SINTÉTICA ESPORTIVA PARA FUTEBOL EM POLIETILENO, COM ALTURA MINIMA DE 50 MM (FORNECIMENTO E COLOCAÇÃO) </t>
  </si>
  <si>
    <t>004111</t>
  </si>
  <si>
    <t>PAISAGISMO-FORRACAO GRAMA SINTETICA ESPORTIVA 50MM, MONOFILAMENTO, DTEX MINIMO 12.000, COM DEMARCACAO EM GRAMA BRANCA, GRANULOS DE BORRACHA E AREIA FINA</t>
  </si>
  <si>
    <t>Composição 5</t>
  </si>
  <si>
    <t>ORSE</t>
  </si>
  <si>
    <t>2426</t>
  </si>
  <si>
    <t>2431</t>
  </si>
  <si>
    <t>Composição 6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</si>
  <si>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</si>
  <si>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 DE TABELAS DE BASQUETE EM COMPENSADO NAVAL, OFICIAL, 1800 X 1200 MM, INCLUINDO ARO DE METAL E REDE EM POLIPROPILENO 100% (SEM SUPORTE DE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</si>
  <si>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MONTAGEM E DESMONTAGEM DE ANDAIME TUBULAR TIPO "TORRE" (EXCLUSIVE ANDAIME E LIMPEZA). AF_03/2024</t>
  </si>
  <si>
    <t>Composição 7</t>
  </si>
  <si>
    <t>CARPINTEIRO DE FORMAS COM ENCARGOS COMPLEMENTARES</t>
  </si>
  <si>
    <t xml:space="preserve">SARRAFO *2,5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</si>
  <si>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     </t>
  </si>
  <si>
    <t xml:space="preserve">PREGO DE ACO POLIDO COM CABECA 17 X 21 (2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</si>
  <si>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CONCRETO FCK = 20MPA, TRAÇO 1:2,7:3 (EM MASSA SECA DE CIMENTO/ AREIA MÉDIA/ BRITA 1) - PREPARO MECÂNICO COM BETONEIRA 400 L. AF_05/2021</t>
  </si>
  <si>
    <t>UM</t>
  </si>
  <si>
    <t>MXMES</t>
  </si>
  <si>
    <t>Composição 8</t>
  </si>
  <si>
    <t>Composição 9</t>
  </si>
  <si>
    <t>ALVENARIA ESTRUTURAL DE BLOCOS CERÂMICOS 14X19X39, (ESPESSURA DE 14 CM), UTILIZANDO COLHER DE PEDREIRO E ARGAMASSA DE ASSENTAMENTO COM PREPARO MANUAL. AF_03/2023</t>
  </si>
  <si>
    <t xml:space="preserve">DESMOLDANTE PROTETOR PARA FORMAS DE MADEIRA, DE BASE OLEOSA EMULSIONADA EM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</si>
  <si>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     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</si>
  <si>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</si>
  <si>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PREGO DE ACO POLIDO COM CABECA 17 X 27 (2 1/2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</si>
  <si>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TABUA NAO APARELHADA *2,5 X 20* CM, EM MACARANDUBA/MASSARANDUBA, ANGELIM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</si>
  <si>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</si>
  <si>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</si>
  <si>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CHAPISCO APLICADO EM ALVENARIAS E ESTRUTURAS DE CONCRETO INTERNAS, COM COLHER DE PEDREIRO.  ARGAMASSA TRAÇO 1:3 COM PREPARO MANUAL. AF_10/2022</t>
  </si>
  <si>
    <t>MASSA ÚNICA, EM ARGAMASSA TRAÇO 1:2:8, PREPARO MANUAL, APLICADA MANUALMENTE EM PAREDES INTERNAS DE AMBIENTES COM ÁREA ENTRE 5M² E 10M², E = 17,5MM, COM TALISCAS. AF_03/2024</t>
  </si>
  <si>
    <t>CONCRETO FCK = 20MPA, TRAÇO 1:2,7:3 (EM MASSA SECA DE CIMENTO/ AREIA MÉDIA/ BRITA 1) - PREPARO MECÂNICO COM BETONEIRA 600 L. AF_05/2021</t>
  </si>
  <si>
    <t>PEÇA RETANGULAR PRÉ-MOLDADA, VOLUME DE CONCRETO ACIMA DE 100 LITROS, TAXA DE AÇO APROXIMADA DE 30KG/M³. AF_03/2024</t>
  </si>
  <si>
    <t>PREPARO DE FUNDO DE VALA COM LARGURA MENOR QUE 1,5 M (ACERTO DO SOLO NATURAL). AF_08/2020</t>
  </si>
  <si>
    <t>GRELHA DE FERRO FUNDIDO SIMPLES COM REQUADRO, 200 X 1000 MM, ASSENTADA COM ARGAMASSA 1 : 3 CIMENTO: AREIA - FORNECIMENTO E INSTALAÇÃO. AF_08/2021</t>
  </si>
  <si>
    <t>Composição 10</t>
  </si>
  <si>
    <t>C0010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</si>
  <si>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</si>
  <si>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</si>
  <si>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</si>
  <si>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GEOTEXTIL NAO TECIDO AGULHADO DE FILAMENTOS CONTINUOS 100% POLIESTER, RESITENCIA A TRACAO = 14 KN/M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</si>
  <si>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DRENO, CORRUGADO, ESPIRALADO, FLEXIVEL, PERFURADO, EM POLIETILENO DE ALTA DENSIDADE (PEAD), DN 100 MM, (4") PARA DRENAGEM - EM ROLO (NORMA DNIT 093/2006 - E.M)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</si>
  <si>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11</t>
  </si>
  <si>
    <t>88264</t>
  </si>
  <si>
    <t>ELETRICISTA COM ENCARGOS COMPLEMENTARES</t>
  </si>
  <si>
    <t>AUXILIAR DE ELETRICISTA COM ENCARGOS COMPLEMENTARES</t>
  </si>
  <si>
    <t>2679</t>
  </si>
  <si>
    <t xml:space="preserve">ELETRODUTO DE PVC RIGIDO SOLDAVEL, CLASSE B, DE 32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</si>
  <si>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</si>
  <si>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Composição 12</t>
  </si>
  <si>
    <t xml:space="preserve">ELETRODUTO/DUTO PEAD FLEXIVEL PAREDE SIMPLES, CORRUGACAO HELICOIDAL, COR PRETA, SEM ROSCA, DE 1 1/2",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</si>
  <si>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13</t>
  </si>
  <si>
    <t>C0013</t>
  </si>
  <si>
    <t>2446</t>
  </si>
  <si>
    <t xml:space="preserve">ELETRODUTO/DUTO PEAD FLEXIVEL PAREDE SIMPLES, CORRUGACAO HELICOIDAL, COR PRETA, SEM ROSCA, DE 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</si>
  <si>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14</t>
  </si>
  <si>
    <t xml:space="preserve">ELETRODUTO DE PVC RIGIDO ROSCAVEL DE 1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</si>
  <si>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15</t>
  </si>
  <si>
    <t>1884</t>
  </si>
  <si>
    <t xml:space="preserve">CURVA 90 GRAUS, LONGA, DE PVC RIGIDO ROSCAVEL, DE 1",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</si>
  <si>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16</t>
  </si>
  <si>
    <t>C0016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</si>
  <si>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</si>
  <si>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</si>
  <si>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17</t>
  </si>
  <si>
    <t xml:space="preserve">CABO DE COBRE, FLEXIVEL, CLASSE 4 OU 5, ISOLACAO EM PVC/A, ANTICHAMA BWF-B, COBERTURA PVC-ST1, ANTICHAMA BWF-B, 1 CONDUTOR, 0,6/1 KV,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</si>
  <si>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18</t>
  </si>
  <si>
    <t xml:space="preserve">CABO DE COBRE, FLEXIVEL, CLASSE 4 OU 5, ISOLACAO EM PVC/A, ANTICHAMA BWF-B, COBERTURA PVC-ST1, ANTICHAMA BWF-B, 1 CONDUTOR, 0,6/1 KV,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</si>
  <si>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19</t>
  </si>
  <si>
    <t>C0019</t>
  </si>
  <si>
    <t>1020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</si>
  <si>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</si>
  <si>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20</t>
  </si>
  <si>
    <t>995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</si>
  <si>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</si>
  <si>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21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</si>
  <si>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</si>
  <si>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</si>
  <si>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22</t>
  </si>
  <si>
    <t xml:space="preserve">CONDULETE DE ALUMINIO TIPO E,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</si>
  <si>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23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</si>
  <si>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</si>
  <si>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24</t>
  </si>
  <si>
    <t>11864</t>
  </si>
  <si>
    <t xml:space="preserve">CONECTOR METALICO TIPO PARAFUSO FENDIDO (SPLIT BOLT), PARA CABOS ATE 95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</si>
  <si>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CA004</t>
  </si>
  <si>
    <t>ELETRODUTO EM AÇO GALVANIZADO, CONEXÃO ROSQUEADA, DN 50 MM (2"), APARENTE - FORNECIMENTO E INSTALAÇÃO</t>
  </si>
  <si>
    <t>39809</t>
  </si>
  <si>
    <t xml:space="preserve">CAIXA PARA MEDIDOR POLIFASICO, EM POLICARBONATO / TERMOPLASTICO, PARA ALOJAR 1 DISJUNTOR (PADRAO DA CONCESSIONARIA LOCAL)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</si>
  <si>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CA005</t>
  </si>
  <si>
    <t>NIPLE, EM FERRO GALVANIZADO, CONEXÃO ROSQUEADA, DN 50 MM (2") - FORNECIMENTO E INSTALAÇÃO</t>
  </si>
  <si>
    <t>CA002</t>
  </si>
  <si>
    <t>DISJUNTOR TRIPOLAR TIPO DIN, CORRENTE NOMINAL DE 70A - FORNECIMENTO E INSTALAÇÃO</t>
  </si>
  <si>
    <t>CA006</t>
  </si>
  <si>
    <t>JOELHO 90 GRAUS, EM FERRO GALVANIZADO, CONEXÃO ROSQUEADA, DN 50 MM (2") - FORNECIMENTO E INSTALAÇÃO</t>
  </si>
  <si>
    <t>PEÇA RETANGULAR PRÉ-MOLDADA, VOLUME DE CONCRETO DE 10 A 30 LITROS, TAXA DE AÇO APROXIMADA DE 30KG/M³. AF_03/2024</t>
  </si>
  <si>
    <t>CA007</t>
  </si>
  <si>
    <t>CABO DE COBRE FLEXÍVEL ISOLADO XLPE, 25 MM², 0,6/1,0 KV, PARA REDE AÉREA DE DISTRIBUIÇÃO DE ENERGIA ELÉTRICA DE BAIXA TENSÃO - FORNECIMENTO E INSTALAÇÃO</t>
  </si>
  <si>
    <t>Composição 25</t>
  </si>
  <si>
    <t>ARGAMASSA TRAÇO 1:1:6 (EM VOLUME DE CIMENTO, CAL E AREIA MÉDIA ÚMIDA) PARA EMBOÇO/MASSA ÚNICA/ASSENTAMENTO DE ALVENARIA DE VEDAÇÃO, PREPARO MANUAL. AF_08/2019</t>
  </si>
  <si>
    <t xml:space="preserve">QUADRO DE DISTRIBUICAO COM BARRAMENTO TRIFASICO, DE EMBUTIR, EM CHAPA DE ACO GALVANIZADO, PARA 18 DISJUNTORES DIN, 100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</si>
  <si>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</t>
  </si>
  <si>
    <t>REDE OFICIAL P/FUTEBOL CAMPO, NYLON, FIO 3MM, MALHA 16, DIM:7,5X2,5M</t>
  </si>
  <si>
    <t>TRAVE PARA FUTEBOL DE CAMPO</t>
  </si>
  <si>
    <t>Composição 26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</si>
  <si>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</si>
  <si>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</si>
  <si>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27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</si>
  <si>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</si>
  <si>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28</t>
  </si>
  <si>
    <t xml:space="preserve">DISJUNTOR TERMOMAGNETICO PARA TRILHO DIN (IEC), TRIPOLAR, 10 - 50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</si>
  <si>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29</t>
  </si>
  <si>
    <t xml:space="preserve">DISPOSITIVO DPS CLASSE II, 1 POLO, TENSAO MAXIMA DE 175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</si>
  <si>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30</t>
  </si>
  <si>
    <t>SUPORTE ISOLADOR PARA FIXAÇÃO DA CORDOALHA DE COBRE EM ALVENARIA OU CONCRETO - FORNECIMENTO E INSTALAÇÃO. AF_08/2023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</si>
  <si>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</si>
  <si>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31</t>
  </si>
  <si>
    <t>CONECTOR GRAMPO METÁLICO TIPO OLHAL, PARA SPDA, PARA HASTE DE ATERRAMENTO DE 3/4'' E CABOS DE 10 A 50 MM2 - FORNECIMENTO E INSTALAÇÃO. AF_08/2023</t>
  </si>
  <si>
    <t xml:space="preserve">HASTE DE ATERRAMENTO EM ACO COM 3,00 M DE COMPRIMENTO E DN = 3/4", REVESTIDA COM BAIXA CAMADA DE COBRE, SEM CONECTOR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</si>
  <si>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32</t>
  </si>
  <si>
    <t>Composição 33</t>
  </si>
  <si>
    <t>2952</t>
  </si>
  <si>
    <t>13148</t>
  </si>
  <si>
    <t>Composição 34</t>
  </si>
  <si>
    <t xml:space="preserve">CINTA CIRCULAR EM ACO GALVANIZADO DE 150 MM DE DIAMETRO PARA FIXACAO DE CAIXA MEDICAO, INCLUI PARAFUSOS E PORCAS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</si>
  <si>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CRUZETA DE CONCRETO LEVE, COMP. 2000 MM SECAO, 90 X 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</si>
  <si>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POSTE DE CONCRETO ARMADO DE SECAO CIRCULAR, EXTENSAO DE 10,00 M, RESISTENCIA DE 150 A 200 DAN, TIPO C-14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</si>
  <si>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ASSENTAMENTO DE POSTE DE CONCRETO COM COMPRIMENTO NOMINAL DE 10 M, CARGA NOMINAL MENOR OU IGUAL A 1000 DAN, ENGASTAMENTO SIMPLES COM 1,6 M DE SOLO (NÃO INCLUI FORNECIMENTO). AF_11/2019</t>
  </si>
  <si>
    <t>SUPORTE MÃO FRANCESA EM ACO, ABAS IGUAIS 40 CM, CAPACIDADE MINIMA 70 KG, BRANCO - FORNECIMENTO E INSTALAÇÃO. AF_01/2020</t>
  </si>
  <si>
    <t xml:space="preserve">PARAFUSO M16 EM ACO GALVANIZADO, COMPRIMENTO = 150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</si>
  <si>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M16 EM ACO GALVANIZADO, COMPRIMENTO = 125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</si>
  <si>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FRANCES M16 EM ACO GALVANIZADO, COMPRIMENTO = 45 MM, DIAMETRO = 16 MM, CABECA ABAULADA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</si>
  <si>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12808</t>
  </si>
  <si>
    <t>Composição 35</t>
  </si>
  <si>
    <t>REFLETOR SLIM LED 200W DE POTÊNCIA, BRANCO FRIO, 6500K, AUTOVOLT, MARCA G-LIG HT OU SIMILAR</t>
  </si>
  <si>
    <t>REFLETOR SLIM  LED 100W DE POTÊNCIA, BRANCO FRIO, 6500K, AUTOVOLT, MARCA G-LI GHT OU SIMILAR</t>
  </si>
  <si>
    <t>FORNECIMENTO DE RELÉ FOTOELÉTRICO INDIV. 5A/127V, C/ BASE MÓVEL</t>
  </si>
  <si>
    <t>Composição 36</t>
  </si>
  <si>
    <t>C036</t>
  </si>
  <si>
    <t>MAPA TATIL EM ACRILICO COM ALTO RELEVO E BRAILLE EM ACRILICO. FIXADO NA PAREDE. DIMENSAO: LARGURA = 35CM, ALTURA=25CM</t>
  </si>
  <si>
    <t>004056</t>
  </si>
  <si>
    <t>Composição 37</t>
  </si>
  <si>
    <t>Composição 38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</si>
  <si>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</si>
  <si>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13457</t>
  </si>
  <si>
    <t>DISJUNTOR TRIPOLAR 80 A, PADRÃO DIN (  LINHA BRANCA ), CURVA DE DISPARO C, CO RRENTE DE INTERRUPÇÃO 10KA, REF.: SIEMENS 5SX1 OU SIMILAR.</t>
  </si>
  <si>
    <t>Composição 39</t>
  </si>
  <si>
    <t>CA003</t>
  </si>
  <si>
    <t>ALÇA PREFORMADA DE DISTRIBUIÇÃO, EM  AÇO GALVANIZADO, AWG 1/0 - FORNECIMENTO E INSTALAÇÃO</t>
  </si>
  <si>
    <t>11273</t>
  </si>
  <si>
    <t xml:space="preserve">ALCA PREFORMADA DE DISTRIBUICAO, EM ACO GALVANIZADO, PARA CONDUTORES DE ALUMINIO AWG 1/0 (CAA 6/1 OU CA 7 FIOS)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</si>
  <si>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40</t>
  </si>
  <si>
    <t xml:space="preserve">TUBO ACO GALVANIZADO COM COSTURA, CLASSE MEDIA, DN 2", E = *3,65* MM, PESO *5,10*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</si>
  <si>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 ÁGUA, PVC ESGOTO, PVC ÁGUA PLUVIAL, CPVC, PPR, COBRE OU AÇO, DIÂMETROS MAIORES QUE 40 MM E MENORES OU IGUAIS A 75 MM, COM ABRAÇADEIRA METÁLICA RÍGIDA TIPO U PERFIL 2 1/2", FIXADA EM PERFILADO EM LAJE. AF_09/2023_PS</t>
  </si>
  <si>
    <t>Composição 41</t>
  </si>
  <si>
    <t xml:space="preserve">NIPLE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</si>
  <si>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FUNDO ANTICORROSIVO PARA METAIS FERROSOS (ZARCAO)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</si>
  <si>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42</t>
  </si>
  <si>
    <t xml:space="preserve">COTOVELO 90 GRAUS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</si>
  <si>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Composição 43</t>
  </si>
  <si>
    <t xml:space="preserve">CABO DE COBRE, FLEXIVEL, CLASSE 4 OU 5, ISOLACAO EM PVC/A, ANTICHAMA BWF-B, COBERTURA PVC-ST1, ANTICHAMA BWF-B, 1 CONDUTOR, 0,6/1 KV,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</si>
  <si>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MULTIPOLAR DE COBRE, FLEXIVEL, CLASSE 4 OU 5, ISOLACAO EM HEPR, COBERTURA EM PVC-ST2, ANTICHAMA BWF-B, 0,6/1 KV, 3 CONDUTORES DE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</si>
  <si>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VALOR DO BDI DIFERENCIADO </t>
  </si>
  <si>
    <t>MOBILIZAÇÃO E INSTALAÇÃO DE 1  EQUIPAMENTO PARA EXECUÇÃO DE SONDAGEM A PERCUSSÃO</t>
  </si>
  <si>
    <t>DESLOCAMENTO DE EQUIPAMENTO ENTRE FUROS EM TERRENO PLANO, CONSIDERANDO A DISTÂNCIA ATÉ 100M, PARA SONDAGEM A PERCUSSÃO</t>
  </si>
  <si>
    <t>Tipo:</t>
  </si>
  <si>
    <t>SUB-TOTAL</t>
  </si>
  <si>
    <t>DNIT</t>
  </si>
  <si>
    <t>E8889-P</t>
  </si>
  <si>
    <t>E8889-I</t>
  </si>
  <si>
    <t>VEÍCULO LEVE - 53 KW (SEM MOTORISTA) - PRODUTIVO</t>
  </si>
  <si>
    <t>VEÍCULO LEVE - 53 KW (SEM MOTORISTA) - IMPRODUTIVO</t>
  </si>
  <si>
    <t>05.06.05</t>
  </si>
  <si>
    <t>05.06.06</t>
  </si>
  <si>
    <t>05.06.07</t>
  </si>
  <si>
    <t>PERFURAÇÃO E EXECUÇÃO DE ENSAIO PENETROMÉTRICO OU DE LAVAGEM POR TEMPO</t>
  </si>
  <si>
    <t>TUBO ACO GALVANIZADO COM COSTURA, CLASSE MEDIA, DN 2", E = *3,65* MM, PESO *5,10* KG/M (NBR 5580)</t>
  </si>
  <si>
    <t>DISJUNTOR TRIPOLAR TIPO DIN, CORRENTE NOMINAL DE 32A - FORNECIMENTO E INSTALAÇÃO</t>
  </si>
  <si>
    <t>COMPOSIÇÃO DA PARCELA DE BDI (BONIFICAÇÃO E DESPESAS INDIRETAS)</t>
  </si>
  <si>
    <t>BDI GERAL</t>
  </si>
  <si>
    <t>ITENS RELATIVOS À ADMINISTRAÇÃO DA OBRA</t>
  </si>
  <si>
    <t>A - Administração Central</t>
  </si>
  <si>
    <t>B - Custos Financeiros</t>
  </si>
  <si>
    <t>C - Riscos</t>
  </si>
  <si>
    <t>D - Seguros e Garantias Contratuais</t>
  </si>
  <si>
    <t>LUCRO</t>
  </si>
  <si>
    <t>E - Lucro Operacional</t>
  </si>
  <si>
    <t>TRIBUTOS</t>
  </si>
  <si>
    <t>F - PIS</t>
  </si>
  <si>
    <t>G - COFINS</t>
  </si>
  <si>
    <t>H - ISSQN (40% DO VALOR DA MÃO DE OBRA)</t>
  </si>
  <si>
    <t>I - CONTRIBUIÇÃO PREVIDENCIÁRIA SOBRE A RENDA BRUTA</t>
  </si>
  <si>
    <t>Assim, com base na fórmula proposta pelo acordão TCU nº 2622/2013, temos:</t>
  </si>
  <si>
    <t>BDI  COM TRIBUTOS (%)</t>
  </si>
  <si>
    <t>BDI DIFERENCIADO</t>
  </si>
  <si>
    <t>BDI COM TRIBUTOS (%)</t>
  </si>
  <si>
    <t>SEM DESONERAÇÃO DA MÃO DE OBRA</t>
  </si>
  <si>
    <t>DATA BASE: JANEIRO/2025</t>
  </si>
  <si>
    <t>(ITENS 02.02.04; 02.03.02; 02.03.03; 03.03; 05.02.01; 05.02.02; 05.02.03; 05.06.01; 05.06.02; 05.06.03)</t>
  </si>
  <si>
    <t>ESTRUTURA/SUPORTE OFICIAL P/TABELA DE BASQUETE EM TUBO AÇO GALVANIZADO D=5", H=3,05M PISO/ARO, PINTURA SINTÉTICA.(COD.4016)</t>
  </si>
  <si>
    <t>SINAPI-Jul/25   |   ORSE-Jun/25   |   CDHU-Mai/25   |   SIURB-Jan/25   |   DNIT-Jan/25</t>
  </si>
  <si>
    <t>Total com BDI</t>
  </si>
  <si>
    <t>TOTAL GERAL COM BDI</t>
  </si>
  <si>
    <t>DATA BASE: JULHO/2025</t>
  </si>
  <si>
    <t>Unit. com BDI</t>
  </si>
  <si>
    <t>Unit. sem BDI</t>
  </si>
  <si>
    <t>Valor sem BDI</t>
  </si>
  <si>
    <t>VALOR DO BDI GERAL</t>
  </si>
  <si>
    <t>Valor Total com BDI
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</si>
</sst>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 &quot;* #,##0.00_);_(&quot;R$ &quot;* \(#,##0.00\);_(&quot;R$ &quot;* \-??_);_(@_)"/>
    <numFmt numFmtId="167" formatCode="* #,##0.00\ ;* \(#,##0.00\);* \-#\ ;@\ "/>
    <numFmt numFmtId="168" formatCode="0.0000"/>
    <numFmt numFmtId="169" formatCode="_(* #,##0.00_);_(* \(#,##0.00\);_(* \-??_);_(@_)"/>
    <numFmt numFmtId="170" formatCode="00"/>
    <numFmt numFmtId="171" formatCode="_-* #,##0.00_-;\-* #,##0.00_-;_-* \-??_-;_-@_-"/>
    <numFmt numFmtId="172" formatCode="&quot;R$ &quot;#,##0.00"/>
    <numFmt numFmtId="173" formatCode="00\-00\-00"/>
    <numFmt numFmtId="174" formatCode="&quot; R$ &quot;* #,##0.00\ &quot;/ m2&quot;"/>
    <numFmt numFmtId="175" formatCode="##,##0.00\ &quot;m2&quot;"/>
    <numFmt numFmtId="176" formatCode="&quot;R$&quot;\ #,##0.00"/>
    <numFmt numFmtId="177" formatCode="&quot;R$ &quot;#,##0.00\ &quot;/ m2&quot;"/>
    <numFmt numFmtId="178" formatCode="&quot; R$ &quot;#,##0.00\ &quot;/ m2&quot;"/>
    <numFmt numFmtId="179" formatCode="&quot;MÊS&quot;\ ##"/>
    <numFmt numFmtId="180" formatCode="_(&quot;R$ &quot;#,##0.00_);_(&quot;R$ &quot;\(#,##0.00\);_(&quot;R$ &quot;\ \-??_);_(@_)"/>
    <numFmt numFmtId="181" formatCode="&quot; R$ &quot;* #,##0.00\ ;&quot; R$ &quot;* \(#,##0.00\);&quot; R$ &quot;* \-#\ ;@\ "/>
    <numFmt numFmtId="182" formatCode="&quot;ENDEREÇO: &quot;@"/>
    <numFmt numFmtId="183" formatCode="&quot;OBRA: &quot;@"/>
  </numFmts>
  <fonts count="6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sz val="12"/>
      <name val="Arial"/>
      <family val="2"/>
    </font>
    <font>
      <b/>
      <sz val="11.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hadow/>
      <sz val="10"/>
      <name val="Arial"/>
      <family val="2"/>
    </font>
    <font>
      <b/>
      <sz val="9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5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hadow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hadow/>
      <sz val="10"/>
      <name val="Calibri"/>
      <family val="2"/>
      <scheme val="minor"/>
    </font>
    <font>
      <sz val="12"/>
      <name val="Calibri"/>
      <family val="2"/>
      <scheme val="minor"/>
    </font>
    <font>
      <b/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62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.5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-0.499984740745262"/>
        <bgColor indexed="31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C5D9F1"/>
        <bgColor indexed="26"/>
      </patternFill>
    </fill>
    <fill>
      <patternFill patternType="solid">
        <fgColor rgb="FFC5D9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8"/>
      </top>
      <bottom style="medium">
        <color indexed="8"/>
      </bottom>
      <diagonal/>
    </border>
    <border>
      <left style="medium">
        <color theme="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theme="0"/>
      </right>
      <top style="medium">
        <color indexed="8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8"/>
      </top>
      <bottom style="medium">
        <color indexed="64"/>
      </bottom>
      <diagonal/>
    </border>
    <border>
      <left style="medium">
        <color theme="0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theme="0"/>
      </right>
      <top style="medium">
        <color indexed="8"/>
      </top>
      <bottom style="medium">
        <color indexed="8"/>
      </bottom>
      <diagonal/>
    </border>
    <border>
      <left/>
      <right style="medium">
        <color theme="0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theme="0"/>
      </right>
      <top style="medium">
        <color indexed="8"/>
      </top>
      <bottom style="medium">
        <color indexed="8"/>
      </bottom>
      <diagonal/>
    </border>
    <border>
      <left style="hair">
        <color theme="0"/>
      </left>
      <right style="hair">
        <color theme="0"/>
      </right>
      <top style="medium">
        <color indexed="8"/>
      </top>
      <bottom style="medium">
        <color indexed="8"/>
      </bottom>
      <diagonal/>
    </border>
    <border>
      <left style="hair">
        <color theme="0"/>
      </left>
      <right style="hair">
        <color theme="0"/>
      </right>
      <top style="medium">
        <color indexed="8"/>
      </top>
      <bottom style="hair">
        <color indexed="8"/>
      </bottom>
      <diagonal/>
    </border>
    <border>
      <left style="hair">
        <color theme="0"/>
      </left>
      <right style="hair">
        <color theme="0"/>
      </right>
      <top style="medium">
        <color indexed="8"/>
      </top>
      <bottom/>
      <diagonal/>
    </border>
    <border>
      <left style="hair">
        <color theme="0"/>
      </left>
      <right style="hair">
        <color theme="0"/>
      </right>
      <top style="hair">
        <color indexed="8"/>
      </top>
      <bottom style="medium">
        <color indexed="8"/>
      </bottom>
      <diagonal/>
    </border>
    <border>
      <left style="hair">
        <color theme="0"/>
      </left>
      <right style="hair">
        <color theme="0"/>
      </right>
      <top/>
      <bottom style="medium">
        <color indexed="8"/>
      </bottom>
      <diagonal/>
    </border>
    <border>
      <left style="medium">
        <color theme="0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8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78">
    <xf numFmtId="0" fontId="0" fillId="0" borderId="0"/>
    <xf numFmtId="0" fontId="21" fillId="0" borderId="0" applyNumberFormat="0"/>
    <xf numFmtId="0" fontId="21" fillId="0" borderId="0"/>
    <xf numFmtId="166" fontId="21" fillId="0" borderId="0"/>
    <xf numFmtId="166" fontId="21" fillId="0" borderId="0"/>
    <xf numFmtId="166" fontId="21" fillId="0" borderId="0"/>
    <xf numFmtId="181" fontId="21" fillId="0" borderId="0"/>
    <xf numFmtId="166" fontId="21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1" fillId="0" borderId="0"/>
    <xf numFmtId="181" fontId="21" fillId="0" borderId="0"/>
    <xf numFmtId="166" fontId="21" fillId="0" borderId="0"/>
    <xf numFmtId="44" fontId="33" fillId="0" borderId="0" applyFont="0" applyFill="0" applyBorder="0" applyAlignment="0" applyProtection="0"/>
    <xf numFmtId="0" fontId="34" fillId="0" borderId="0"/>
    <xf numFmtId="0" fontId="21" fillId="0" borderId="0"/>
    <xf numFmtId="0" fontId="34" fillId="0" borderId="0"/>
    <xf numFmtId="0" fontId="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33" fillId="0" borderId="0"/>
    <xf numFmtId="0" fontId="2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" fillId="0" borderId="0"/>
    <xf numFmtId="0" fontId="21" fillId="0" borderId="0"/>
    <xf numFmtId="0" fontId="32" fillId="0" borderId="0"/>
    <xf numFmtId="0" fontId="32" fillId="0" borderId="0"/>
    <xf numFmtId="0" fontId="21" fillId="0" borderId="0"/>
    <xf numFmtId="0" fontId="1" fillId="0" borderId="0"/>
    <xf numFmtId="0" fontId="21" fillId="0" borderId="0"/>
    <xf numFmtId="0" fontId="22" fillId="0" borderId="0"/>
    <xf numFmtId="0" fontId="14" fillId="0" borderId="0"/>
    <xf numFmtId="0" fontId="21" fillId="0" borderId="0"/>
    <xf numFmtId="0" fontId="32" fillId="0" borderId="0"/>
    <xf numFmtId="0" fontId="24" fillId="0" borderId="0"/>
    <xf numFmtId="0" fontId="1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21" fillId="0" borderId="0" applyBorder="0"/>
    <xf numFmtId="0" fontId="21" fillId="0" borderId="0"/>
    <xf numFmtId="0" fontId="21" fillId="0" borderId="0"/>
    <xf numFmtId="9" fontId="21" fillId="0" borderId="0"/>
    <xf numFmtId="9" fontId="21" fillId="0" borderId="0"/>
    <xf numFmtId="9" fontId="21" fillId="0" borderId="0"/>
    <xf numFmtId="9" fontId="23" fillId="0" borderId="0" applyFont="0" applyFill="0" applyBorder="0" applyAlignment="0" applyProtection="0"/>
    <xf numFmtId="9" fontId="21" fillId="0" borderId="0"/>
    <xf numFmtId="167" fontId="21" fillId="0" borderId="0"/>
    <xf numFmtId="169" fontId="21" fillId="0" borderId="0"/>
    <xf numFmtId="169" fontId="21" fillId="0" borderId="0"/>
    <xf numFmtId="167" fontId="21" fillId="0" borderId="0"/>
    <xf numFmtId="165" fontId="23" fillId="0" borderId="0" applyFont="0" applyFill="0" applyBorder="0" applyAlignment="0" applyProtection="0"/>
    <xf numFmtId="169" fontId="21" fillId="0" borderId="0"/>
    <xf numFmtId="165" fontId="21" fillId="0" borderId="0" applyFill="0" applyBorder="0" applyAlignment="0" applyProtection="0"/>
    <xf numFmtId="0" fontId="2" fillId="0" borderId="1">
      <alignment horizontal="left" wrapText="1"/>
    </xf>
    <xf numFmtId="169" fontId="21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ill="0" applyBorder="0" applyAlignment="0" applyProtection="0"/>
    <xf numFmtId="9" fontId="1" fillId="0" borderId="0" applyFill="0" applyBorder="0" applyAlignment="0" applyProtection="0"/>
  </cellStyleXfs>
  <cellXfs count="626">
    <xf numFmtId="0" fontId="0" fillId="0" borderId="0" xfId="0"/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/>
    </xf>
    <xf numFmtId="4" fontId="0" fillId="0" borderId="0" xfId="2" applyNumberFormat="1" applyFont="1" applyAlignment="1">
      <alignment horizontal="center" vertical="center"/>
    </xf>
    <xf numFmtId="166" fontId="0" fillId="0" borderId="0" xfId="3" applyFont="1" applyAlignment="1">
      <alignment horizontal="center" vertical="center"/>
    </xf>
    <xf numFmtId="168" fontId="0" fillId="0" borderId="0" xfId="2" applyNumberFormat="1" applyFont="1" applyAlignment="1">
      <alignment horizontal="center" vertical="center"/>
    </xf>
    <xf numFmtId="0" fontId="0" fillId="0" borderId="0" xfId="2" applyFont="1" applyAlignment="1" applyProtection="1">
      <alignment horizontal="left" vertical="center"/>
      <protection locked="0"/>
    </xf>
    <xf numFmtId="0" fontId="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wrapText="1"/>
    </xf>
    <xf numFmtId="166" fontId="5" fillId="0" borderId="0" xfId="2" applyNumberFormat="1" applyFont="1" applyAlignment="1">
      <alignment horizontal="center" vertical="center" wrapText="1"/>
    </xf>
    <xf numFmtId="0" fontId="0" fillId="0" borderId="0" xfId="2" applyFont="1" applyAlignment="1">
      <alignment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vertical="center"/>
    </xf>
    <xf numFmtId="0" fontId="0" fillId="0" borderId="4" xfId="2" applyFont="1" applyBorder="1" applyAlignment="1">
      <alignment vertical="center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2" applyFont="1" applyBorder="1" applyAlignment="1">
      <alignment horizontal="left" vertical="center"/>
    </xf>
    <xf numFmtId="0" fontId="5" fillId="0" borderId="4" xfId="2" applyFont="1" applyBorder="1" applyAlignment="1">
      <alignment vertical="center"/>
    </xf>
    <xf numFmtId="168" fontId="5" fillId="0" borderId="5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166" fontId="5" fillId="0" borderId="5" xfId="2" applyNumberFormat="1" applyFont="1" applyBorder="1" applyAlignment="1">
      <alignment horizontal="center" vertical="center" wrapText="1"/>
    </xf>
    <xf numFmtId="0" fontId="0" fillId="0" borderId="4" xfId="2" applyFont="1" applyBorder="1" applyAlignment="1">
      <alignment vertical="center" wrapText="1"/>
    </xf>
    <xf numFmtId="0" fontId="0" fillId="0" borderId="5" xfId="2" applyFont="1" applyBorder="1" applyAlignment="1">
      <alignment horizontal="center" vertical="center" wrapText="1"/>
    </xf>
    <xf numFmtId="10" fontId="0" fillId="0" borderId="6" xfId="54" applyNumberFormat="1" applyFont="1" applyBorder="1" applyAlignment="1">
      <alignment horizontal="center" vertical="center"/>
    </xf>
    <xf numFmtId="0" fontId="35" fillId="2" borderId="7" xfId="2" applyFont="1" applyFill="1" applyBorder="1" applyAlignment="1">
      <alignment horizontal="center" vertical="center" wrapText="1"/>
    </xf>
    <xf numFmtId="49" fontId="35" fillId="2" borderId="8" xfId="2" applyNumberFormat="1" applyFont="1" applyFill="1" applyBorder="1" applyAlignment="1" applyProtection="1">
      <alignment horizontal="center" vertical="center"/>
      <protection hidden="1"/>
    </xf>
    <xf numFmtId="0" fontId="35" fillId="2" borderId="9" xfId="2" applyFont="1" applyFill="1" applyBorder="1" applyAlignment="1">
      <alignment horizontal="left" vertical="center" wrapText="1"/>
    </xf>
    <xf numFmtId="0" fontId="35" fillId="2" borderId="10" xfId="2" applyFont="1" applyFill="1" applyBorder="1" applyAlignment="1">
      <alignment horizontal="center" vertical="center" wrapText="1"/>
    </xf>
    <xf numFmtId="4" fontId="35" fillId="2" borderId="10" xfId="2" applyNumberFormat="1" applyFont="1" applyFill="1" applyBorder="1" applyAlignment="1">
      <alignment horizontal="center" vertical="center" wrapText="1"/>
    </xf>
    <xf numFmtId="166" fontId="35" fillId="2" borderId="10" xfId="3" applyFont="1" applyFill="1" applyBorder="1" applyAlignment="1">
      <alignment horizontal="center" vertical="center" wrapText="1"/>
    </xf>
    <xf numFmtId="168" fontId="35" fillId="2" borderId="11" xfId="2" applyNumberFormat="1" applyFont="1" applyFill="1" applyBorder="1" applyAlignment="1">
      <alignment horizontal="center" vertical="center" wrapText="1"/>
    </xf>
    <xf numFmtId="0" fontId="0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36" fillId="0" borderId="0" xfId="2" applyFont="1" applyAlignment="1" applyProtection="1">
      <alignment vertical="center"/>
      <protection locked="0"/>
    </xf>
    <xf numFmtId="4" fontId="5" fillId="0" borderId="0" xfId="2" applyNumberFormat="1" applyFont="1" applyAlignment="1">
      <alignment horizontal="center" vertical="center" wrapText="1"/>
    </xf>
    <xf numFmtId="4" fontId="0" fillId="0" borderId="0" xfId="2" applyNumberFormat="1" applyFont="1" applyAlignment="1">
      <alignment horizontal="center" vertical="center" wrapText="1"/>
    </xf>
    <xf numFmtId="4" fontId="15" fillId="0" borderId="0" xfId="2" applyNumberFormat="1" applyFont="1" applyAlignment="1">
      <alignment horizontal="center" vertical="center"/>
    </xf>
    <xf numFmtId="4" fontId="35" fillId="3" borderId="9" xfId="2" applyNumberFormat="1" applyFont="1" applyFill="1" applyBorder="1" applyAlignment="1">
      <alignment horizontal="center" vertical="center" wrapText="1"/>
    </xf>
    <xf numFmtId="49" fontId="0" fillId="0" borderId="12" xfId="2" applyNumberFormat="1" applyFont="1" applyBorder="1" applyAlignment="1" applyProtection="1">
      <alignment horizontal="center" vertical="center"/>
      <protection hidden="1"/>
    </xf>
    <xf numFmtId="4" fontId="21" fillId="0" borderId="12" xfId="52" applyNumberFormat="1" applyBorder="1" applyAlignment="1">
      <alignment horizontal="center" vertical="center"/>
    </xf>
    <xf numFmtId="10" fontId="15" fillId="0" borderId="0" xfId="2" applyNumberFormat="1" applyFont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5" fillId="0" borderId="13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166" fontId="5" fillId="0" borderId="5" xfId="3" applyFont="1" applyBorder="1" applyAlignment="1">
      <alignment horizontal="center" vertical="center" wrapText="1"/>
    </xf>
    <xf numFmtId="0" fontId="8" fillId="0" borderId="14" xfId="2" applyFont="1" applyBorder="1" applyAlignment="1" applyProtection="1">
      <alignment vertical="center"/>
      <protection locked="0"/>
    </xf>
    <xf numFmtId="0" fontId="8" fillId="0" borderId="15" xfId="2" applyFont="1" applyBorder="1" applyAlignment="1" applyProtection="1">
      <alignment vertical="center"/>
      <protection locked="0"/>
    </xf>
    <xf numFmtId="176" fontId="5" fillId="0" borderId="0" xfId="2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7" fontId="5" fillId="0" borderId="14" xfId="3" applyNumberFormat="1" applyFont="1" applyBorder="1" applyAlignment="1">
      <alignment horizontal="center" vertical="center" wrapText="1"/>
    </xf>
    <xf numFmtId="4" fontId="0" fillId="0" borderId="0" xfId="2" applyNumberFormat="1" applyFont="1" applyAlignment="1">
      <alignment vertical="center"/>
    </xf>
    <xf numFmtId="0" fontId="35" fillId="2" borderId="16" xfId="2" applyFont="1" applyFill="1" applyBorder="1" applyAlignment="1">
      <alignment vertical="center"/>
    </xf>
    <xf numFmtId="0" fontId="35" fillId="2" borderId="17" xfId="2" applyFont="1" applyFill="1" applyBorder="1" applyAlignment="1">
      <alignment vertical="center"/>
    </xf>
    <xf numFmtId="0" fontId="35" fillId="2" borderId="18" xfId="2" applyFont="1" applyFill="1" applyBorder="1" applyAlignment="1">
      <alignment horizontal="left" vertical="center"/>
    </xf>
    <xf numFmtId="0" fontId="35" fillId="2" borderId="18" xfId="2" applyFont="1" applyFill="1" applyBorder="1" applyAlignment="1">
      <alignment horizontal="center" vertical="center"/>
    </xf>
    <xf numFmtId="10" fontId="35" fillId="3" borderId="19" xfId="54" applyNumberFormat="1" applyFont="1" applyFill="1" applyBorder="1" applyAlignment="1">
      <alignment vertical="center"/>
    </xf>
    <xf numFmtId="9" fontId="36" fillId="2" borderId="20" xfId="2" applyNumberFormat="1" applyFont="1" applyFill="1" applyBorder="1" applyAlignment="1">
      <alignment horizontal="center" vertical="center" wrapText="1"/>
    </xf>
    <xf numFmtId="4" fontId="35" fillId="3" borderId="19" xfId="2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 wrapText="1"/>
    </xf>
    <xf numFmtId="0" fontId="5" fillId="0" borderId="0" xfId="2" applyFont="1" applyAlignment="1">
      <alignment horizontal="centerContinuous" vertical="center" wrapText="1"/>
    </xf>
    <xf numFmtId="0" fontId="15" fillId="0" borderId="0" xfId="2" applyFont="1" applyAlignment="1">
      <alignment horizontal="centerContinuous" vertical="center" wrapText="1"/>
    </xf>
    <xf numFmtId="175" fontId="5" fillId="0" borderId="0" xfId="3" applyNumberFormat="1" applyFont="1" applyAlignment="1">
      <alignment horizontal="center" vertical="center" wrapText="1"/>
    </xf>
    <xf numFmtId="0" fontId="5" fillId="0" borderId="14" xfId="2" applyFont="1" applyBorder="1" applyAlignment="1">
      <alignment vertical="center"/>
    </xf>
    <xf numFmtId="49" fontId="0" fillId="0" borderId="21" xfId="2" applyNumberFormat="1" applyFont="1" applyBorder="1" applyAlignment="1" applyProtection="1">
      <alignment horizontal="center" vertical="center"/>
      <protection hidden="1"/>
    </xf>
    <xf numFmtId="49" fontId="0" fillId="0" borderId="22" xfId="2" applyNumberFormat="1" applyFont="1" applyBorder="1" applyAlignment="1" applyProtection="1">
      <alignment horizontal="center" vertical="center"/>
      <protection hidden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4" fontId="0" fillId="0" borderId="22" xfId="0" applyNumberFormat="1" applyBorder="1" applyAlignment="1" applyProtection="1">
      <alignment horizontal="center" vertical="center"/>
      <protection locked="0" hidden="1"/>
    </xf>
    <xf numFmtId="4" fontId="0" fillId="0" borderId="22" xfId="52" applyNumberFormat="1" applyFont="1" applyBorder="1" applyAlignment="1">
      <alignment horizontal="center" vertical="center"/>
    </xf>
    <xf numFmtId="166" fontId="0" fillId="0" borderId="22" xfId="3" applyFont="1" applyBorder="1" applyAlignment="1" applyProtection="1">
      <alignment horizontal="right" vertical="center"/>
      <protection hidden="1"/>
    </xf>
    <xf numFmtId="10" fontId="0" fillId="0" borderId="23" xfId="54" applyNumberFormat="1" applyFont="1" applyBorder="1" applyAlignment="1">
      <alignment horizontal="center" vertical="center"/>
    </xf>
    <xf numFmtId="49" fontId="0" fillId="0" borderId="24" xfId="2" applyNumberFormat="1" applyFont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4" fontId="0" fillId="0" borderId="12" xfId="0" applyNumberFormat="1" applyBorder="1" applyAlignment="1" applyProtection="1">
      <alignment horizontal="center" vertical="center"/>
      <protection locked="0" hidden="1"/>
    </xf>
    <xf numFmtId="4" fontId="0" fillId="0" borderId="12" xfId="52" applyNumberFormat="1" applyFont="1" applyBorder="1" applyAlignment="1">
      <alignment horizontal="center" vertical="center"/>
    </xf>
    <xf numFmtId="166" fontId="0" fillId="0" borderId="12" xfId="3" applyFont="1" applyBorder="1" applyAlignment="1" applyProtection="1">
      <alignment horizontal="right" vertical="center"/>
      <protection hidden="1"/>
    </xf>
    <xf numFmtId="49" fontId="21" fillId="0" borderId="12" xfId="2" applyNumberFormat="1" applyBorder="1" applyAlignment="1" applyProtection="1">
      <alignment horizontal="center" vertical="center"/>
      <protection hidden="1"/>
    </xf>
    <xf numFmtId="49" fontId="0" fillId="0" borderId="25" xfId="2" applyNumberFormat="1" applyFont="1" applyBorder="1" applyAlignment="1" applyProtection="1">
      <alignment horizontal="center" vertical="center"/>
      <protection hidden="1"/>
    </xf>
    <xf numFmtId="49" fontId="0" fillId="0" borderId="26" xfId="2" applyNumberFormat="1" applyFont="1" applyBorder="1" applyAlignment="1" applyProtection="1">
      <alignment horizontal="center" vertical="center"/>
      <protection hidden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4" fontId="0" fillId="0" borderId="26" xfId="0" applyNumberFormat="1" applyBorder="1" applyAlignment="1" applyProtection="1">
      <alignment horizontal="center" vertical="center"/>
      <protection locked="0" hidden="1"/>
    </xf>
    <xf numFmtId="4" fontId="0" fillId="0" borderId="26" xfId="52" applyNumberFormat="1" applyFont="1" applyBorder="1" applyAlignment="1">
      <alignment horizontal="center" vertical="center"/>
    </xf>
    <xf numFmtId="166" fontId="0" fillId="0" borderId="26" xfId="3" applyFont="1" applyBorder="1" applyAlignment="1" applyProtection="1">
      <alignment horizontal="right" vertical="center"/>
      <protection hidden="1"/>
    </xf>
    <xf numFmtId="10" fontId="0" fillId="0" borderId="27" xfId="54" applyNumberFormat="1" applyFont="1" applyBorder="1" applyAlignment="1">
      <alignment horizontal="center" vertical="center"/>
    </xf>
    <xf numFmtId="173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 applyProtection="1">
      <alignment horizontal="center" vertical="center"/>
      <protection hidden="1"/>
    </xf>
    <xf numFmtId="0" fontId="0" fillId="0" borderId="28" xfId="2" applyFont="1" applyBorder="1" applyAlignment="1" applyProtection="1">
      <alignment horizontal="center" vertical="center"/>
      <protection hidden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4" fontId="0" fillId="0" borderId="28" xfId="0" applyNumberFormat="1" applyBorder="1" applyAlignment="1" applyProtection="1">
      <alignment horizontal="center" vertical="center"/>
      <protection locked="0" hidden="1"/>
    </xf>
    <xf numFmtId="4" fontId="21" fillId="0" borderId="28" xfId="52" applyNumberFormat="1" applyBorder="1" applyAlignment="1">
      <alignment horizontal="center" vertical="center"/>
    </xf>
    <xf numFmtId="4" fontId="0" fillId="0" borderId="28" xfId="52" applyNumberFormat="1" applyFont="1" applyBorder="1" applyAlignment="1">
      <alignment horizontal="center" vertical="center"/>
    </xf>
    <xf numFmtId="166" fontId="0" fillId="0" borderId="28" xfId="3" applyFont="1" applyBorder="1" applyAlignment="1" applyProtection="1">
      <alignment horizontal="right" vertical="center"/>
      <protection hidden="1"/>
    </xf>
    <xf numFmtId="10" fontId="0" fillId="0" borderId="30" xfId="54" applyNumberFormat="1" applyFont="1" applyBorder="1" applyAlignment="1">
      <alignment horizontal="center" vertical="center"/>
    </xf>
    <xf numFmtId="49" fontId="0" fillId="0" borderId="28" xfId="2" applyNumberFormat="1" applyFont="1" applyBorder="1" applyAlignment="1" applyProtection="1">
      <alignment horizontal="center" vertical="center"/>
      <protection hidden="1"/>
    </xf>
    <xf numFmtId="2" fontId="14" fillId="0" borderId="28" xfId="0" applyNumberFormat="1" applyFont="1" applyBorder="1" applyAlignment="1">
      <alignment horizontal="center" vertical="center"/>
    </xf>
    <xf numFmtId="1" fontId="0" fillId="0" borderId="28" xfId="2" applyNumberFormat="1" applyFont="1" applyBorder="1" applyAlignment="1" applyProtection="1">
      <alignment horizontal="center" vertical="center"/>
      <protection hidden="1"/>
    </xf>
    <xf numFmtId="1" fontId="0" fillId="0" borderId="28" xfId="34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4" fontId="0" fillId="0" borderId="31" xfId="0" applyNumberFormat="1" applyBorder="1" applyAlignment="1" applyProtection="1">
      <alignment horizontal="center" vertical="center"/>
      <protection locked="0" hidden="1"/>
    </xf>
    <xf numFmtId="0" fontId="0" fillId="0" borderId="12" xfId="2" applyFont="1" applyBorder="1" applyAlignment="1">
      <alignment horizontal="center" vertical="center" wrapText="1"/>
    </xf>
    <xf numFmtId="0" fontId="0" fillId="0" borderId="21" xfId="2" applyFont="1" applyBorder="1" applyAlignment="1">
      <alignment horizontal="center" vertical="center" wrapText="1"/>
    </xf>
    <xf numFmtId="0" fontId="0" fillId="0" borderId="22" xfId="2" applyFont="1" applyBorder="1" applyAlignment="1">
      <alignment horizontal="center" vertical="center" wrapText="1"/>
    </xf>
    <xf numFmtId="0" fontId="0" fillId="0" borderId="24" xfId="2" applyFont="1" applyBorder="1" applyAlignment="1">
      <alignment horizontal="center" vertical="center" wrapText="1"/>
    </xf>
    <xf numFmtId="4" fontId="21" fillId="0" borderId="22" xfId="52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4" fontId="0" fillId="0" borderId="32" xfId="0" applyNumberFormat="1" applyBorder="1" applyAlignment="1" applyProtection="1">
      <alignment horizontal="center" vertical="center"/>
      <protection locked="0" hidden="1"/>
    </xf>
    <xf numFmtId="4" fontId="0" fillId="0" borderId="32" xfId="52" applyNumberFormat="1" applyFont="1" applyBorder="1" applyAlignment="1">
      <alignment horizontal="center" vertical="center"/>
    </xf>
    <xf numFmtId="166" fontId="0" fillId="0" borderId="32" xfId="3" applyFont="1" applyBorder="1" applyAlignment="1" applyProtection="1">
      <alignment horizontal="right" vertical="center"/>
      <protection hidden="1"/>
    </xf>
    <xf numFmtId="10" fontId="0" fillId="0" borderId="33" xfId="54" applyNumberFormat="1" applyFont="1" applyBorder="1" applyAlignment="1">
      <alignment horizontal="center" vertical="center"/>
    </xf>
    <xf numFmtId="49" fontId="0" fillId="0" borderId="34" xfId="2" applyNumberFormat="1" applyFont="1" applyBorder="1" applyAlignment="1" applyProtection="1">
      <alignment horizontal="center" vertical="center"/>
      <protection hidden="1"/>
    </xf>
    <xf numFmtId="49" fontId="0" fillId="0" borderId="35" xfId="2" applyNumberFormat="1" applyFont="1" applyBorder="1" applyAlignment="1" applyProtection="1">
      <alignment horizontal="center" vertical="center"/>
      <protection hidden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4" fontId="0" fillId="0" borderId="35" xfId="0" applyNumberFormat="1" applyBorder="1" applyAlignment="1" applyProtection="1">
      <alignment horizontal="center" vertical="center"/>
      <protection locked="0" hidden="1"/>
    </xf>
    <xf numFmtId="4" fontId="0" fillId="0" borderId="35" xfId="52" applyNumberFormat="1" applyFont="1" applyBorder="1" applyAlignment="1">
      <alignment horizontal="center" vertical="center"/>
    </xf>
    <xf numFmtId="166" fontId="0" fillId="0" borderId="35" xfId="3" applyFont="1" applyBorder="1" applyAlignment="1" applyProtection="1">
      <alignment horizontal="right" vertical="center"/>
      <protection hidden="1"/>
    </xf>
    <xf numFmtId="10" fontId="0" fillId="0" borderId="36" xfId="54" applyNumberFormat="1" applyFont="1" applyBorder="1" applyAlignment="1">
      <alignment horizontal="center" vertical="center"/>
    </xf>
    <xf numFmtId="49" fontId="0" fillId="0" borderId="37" xfId="2" applyNumberFormat="1" applyFont="1" applyBorder="1" applyAlignment="1" applyProtection="1">
      <alignment horizontal="center" vertical="center"/>
      <protection hidden="1"/>
    </xf>
    <xf numFmtId="0" fontId="0" fillId="0" borderId="38" xfId="2" applyFont="1" applyBorder="1" applyAlignment="1" applyProtection="1">
      <alignment horizontal="center" vertical="center"/>
      <protection hidden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4" fontId="0" fillId="0" borderId="38" xfId="0" applyNumberFormat="1" applyBorder="1" applyAlignment="1" applyProtection="1">
      <alignment horizontal="center" vertical="center"/>
      <protection locked="0" hidden="1"/>
    </xf>
    <xf numFmtId="4" fontId="0" fillId="0" borderId="38" xfId="52" applyNumberFormat="1" applyFont="1" applyBorder="1" applyAlignment="1">
      <alignment horizontal="center" vertical="center"/>
    </xf>
    <xf numFmtId="166" fontId="0" fillId="0" borderId="38" xfId="3" applyFont="1" applyBorder="1" applyAlignment="1" applyProtection="1">
      <alignment horizontal="right" vertical="center"/>
      <protection hidden="1"/>
    </xf>
    <xf numFmtId="10" fontId="0" fillId="0" borderId="39" xfId="54" applyNumberFormat="1" applyFont="1" applyBorder="1" applyAlignment="1">
      <alignment horizontal="center" vertical="center"/>
    </xf>
    <xf numFmtId="0" fontId="0" fillId="0" borderId="12" xfId="2" applyFont="1" applyBorder="1" applyAlignment="1" applyProtection="1">
      <alignment horizontal="center" vertical="center"/>
      <protection hidden="1"/>
    </xf>
    <xf numFmtId="0" fontId="21" fillId="0" borderId="12" xfId="2" applyBorder="1" applyAlignment="1">
      <alignment horizontal="center" vertical="center" wrapText="1"/>
    </xf>
    <xf numFmtId="0" fontId="15" fillId="0" borderId="0" xfId="2" applyFont="1" applyAlignment="1">
      <alignment horizontal="centerContinuous" vertical="center"/>
    </xf>
    <xf numFmtId="166" fontId="21" fillId="0" borderId="12" xfId="3" applyBorder="1" applyAlignment="1" applyProtection="1">
      <alignment horizontal="right" vertical="center"/>
      <protection hidden="1"/>
    </xf>
    <xf numFmtId="10" fontId="21" fillId="0" borderId="6" xfId="54" applyNumberFormat="1" applyBorder="1" applyAlignment="1">
      <alignment horizontal="center" vertical="center"/>
    </xf>
    <xf numFmtId="49" fontId="0" fillId="0" borderId="24" xfId="0" applyNumberFormat="1" applyBorder="1" applyAlignment="1" applyProtection="1">
      <alignment horizontal="center" vertical="center"/>
      <protection hidden="1"/>
    </xf>
    <xf numFmtId="49" fontId="0" fillId="0" borderId="29" xfId="2" applyNumberFormat="1" applyFont="1" applyBorder="1" applyAlignment="1" applyProtection="1">
      <alignment horizontal="center" vertical="center"/>
      <protection hidden="1"/>
    </xf>
    <xf numFmtId="49" fontId="0" fillId="0" borderId="29" xfId="0" applyNumberFormat="1" applyBorder="1" applyAlignment="1" applyProtection="1">
      <alignment horizontal="center" vertical="center"/>
      <protection locked="0" hidden="1"/>
    </xf>
    <xf numFmtId="0" fontId="0" fillId="0" borderId="29" xfId="2" applyFont="1" applyBorder="1" applyAlignment="1">
      <alignment horizontal="center" vertical="center" wrapText="1"/>
    </xf>
    <xf numFmtId="49" fontId="0" fillId="0" borderId="21" xfId="0" applyNumberFormat="1" applyBorder="1" applyAlignment="1" applyProtection="1">
      <alignment horizontal="center" vertical="center"/>
      <protection hidden="1"/>
    </xf>
    <xf numFmtId="49" fontId="0" fillId="0" borderId="37" xfId="0" applyNumberFormat="1" applyBorder="1" applyAlignment="1" applyProtection="1">
      <alignment horizontal="center" vertical="center"/>
      <protection hidden="1"/>
    </xf>
    <xf numFmtId="173" fontId="0" fillId="0" borderId="12" xfId="0" applyNumberFormat="1" applyBorder="1" applyAlignment="1">
      <alignment horizontal="center" vertical="center"/>
    </xf>
    <xf numFmtId="0" fontId="0" fillId="0" borderId="28" xfId="2" applyFont="1" applyBorder="1" applyAlignment="1">
      <alignment horizontal="center" vertical="center" wrapText="1"/>
    </xf>
    <xf numFmtId="1" fontId="0" fillId="0" borderId="12" xfId="2" applyNumberFormat="1" applyFont="1" applyBorder="1" applyAlignment="1" applyProtection="1">
      <alignment horizontal="center" vertical="center"/>
      <protection hidden="1"/>
    </xf>
    <xf numFmtId="1" fontId="0" fillId="0" borderId="12" xfId="34" applyNumberFormat="1" applyFon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/>
      <protection hidden="1"/>
    </xf>
    <xf numFmtId="173" fontId="0" fillId="0" borderId="22" xfId="0" applyNumberFormat="1" applyBorder="1" applyAlignment="1">
      <alignment horizontal="center" vertical="center"/>
    </xf>
    <xf numFmtId="1" fontId="0" fillId="0" borderId="26" xfId="2" applyNumberFormat="1" applyFont="1" applyBorder="1" applyAlignment="1" applyProtection="1">
      <alignment horizontal="center" vertical="center"/>
      <protection hidden="1"/>
    </xf>
    <xf numFmtId="49" fontId="21" fillId="0" borderId="28" xfId="2" applyNumberFormat="1" applyBorder="1" applyAlignment="1" applyProtection="1">
      <alignment horizontal="center" vertical="center"/>
      <protection hidden="1"/>
    </xf>
    <xf numFmtId="1" fontId="0" fillId="0" borderId="32" xfId="2" applyNumberFormat="1" applyFont="1" applyBorder="1" applyAlignment="1" applyProtection="1">
      <alignment horizontal="center" vertical="center"/>
      <protection hidden="1"/>
    </xf>
    <xf numFmtId="49" fontId="21" fillId="0" borderId="22" xfId="2" applyNumberFormat="1" applyBorder="1" applyAlignment="1" applyProtection="1">
      <alignment horizontal="center" vertical="center"/>
      <protection hidden="1"/>
    </xf>
    <xf numFmtId="49" fontId="21" fillId="0" borderId="31" xfId="2" applyNumberFormat="1" applyBorder="1" applyAlignment="1" applyProtection="1">
      <alignment horizontal="center" vertical="center"/>
      <protection hidden="1"/>
    </xf>
    <xf numFmtId="2" fontId="14" fillId="0" borderId="1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 vertical="center"/>
    </xf>
    <xf numFmtId="4" fontId="14" fillId="0" borderId="28" xfId="0" applyNumberFormat="1" applyFont="1" applyBorder="1" applyAlignment="1" applyProtection="1">
      <alignment horizontal="center" vertical="center"/>
      <protection locked="0" hidden="1"/>
    </xf>
    <xf numFmtId="2" fontId="14" fillId="0" borderId="26" xfId="0" applyNumberFormat="1" applyFont="1" applyBorder="1" applyAlignment="1">
      <alignment horizontal="center" vertical="center"/>
    </xf>
    <xf numFmtId="2" fontId="14" fillId="0" borderId="32" xfId="0" applyNumberFormat="1" applyFont="1" applyBorder="1" applyAlignment="1">
      <alignment horizontal="center" vertical="center"/>
    </xf>
    <xf numFmtId="4" fontId="21" fillId="0" borderId="31" xfId="52" applyNumberFormat="1" applyBorder="1" applyAlignment="1">
      <alignment horizontal="center" vertical="center"/>
    </xf>
    <xf numFmtId="166" fontId="21" fillId="0" borderId="22" xfId="3" applyBorder="1" applyAlignment="1" applyProtection="1">
      <alignment horizontal="right" vertical="center"/>
      <protection hidden="1"/>
    </xf>
    <xf numFmtId="166" fontId="21" fillId="0" borderId="31" xfId="3" applyBorder="1" applyAlignment="1" applyProtection="1">
      <alignment horizontal="right" vertical="center"/>
      <protection hidden="1"/>
    </xf>
    <xf numFmtId="10" fontId="21" fillId="0" borderId="23" xfId="54" applyNumberFormat="1" applyBorder="1" applyAlignment="1">
      <alignment horizontal="center" vertical="center"/>
    </xf>
    <xf numFmtId="10" fontId="21" fillId="0" borderId="40" xfId="54" applyNumberFormat="1" applyBorder="1" applyAlignment="1">
      <alignment horizontal="center" vertical="center"/>
    </xf>
    <xf numFmtId="10" fontId="0" fillId="0" borderId="0" xfId="2" applyNumberFormat="1" applyFont="1" applyAlignment="1" applyProtection="1">
      <alignment vertical="center"/>
      <protection locked="0"/>
    </xf>
    <xf numFmtId="49" fontId="21" fillId="4" borderId="41" xfId="2" applyNumberFormat="1" applyFill="1" applyBorder="1" applyAlignment="1" applyProtection="1">
      <alignment horizontal="center" vertical="center"/>
      <protection hidden="1"/>
    </xf>
    <xf numFmtId="0" fontId="21" fillId="4" borderId="42" xfId="2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0" fillId="4" borderId="42" xfId="0" applyFill="1" applyBorder="1" applyAlignment="1">
      <alignment horizontal="left" vertical="center" wrapText="1"/>
    </xf>
    <xf numFmtId="4" fontId="0" fillId="4" borderId="42" xfId="0" applyNumberFormat="1" applyFill="1" applyBorder="1" applyAlignment="1" applyProtection="1">
      <alignment horizontal="center" vertical="center"/>
      <protection locked="0" hidden="1"/>
    </xf>
    <xf numFmtId="4" fontId="21" fillId="4" borderId="42" xfId="52" applyNumberFormat="1" applyFill="1" applyBorder="1" applyAlignment="1">
      <alignment horizontal="center" vertical="center"/>
    </xf>
    <xf numFmtId="10" fontId="21" fillId="4" borderId="43" xfId="54" applyNumberFormat="1" applyFill="1" applyBorder="1" applyAlignment="1">
      <alignment horizontal="center" vertical="center"/>
    </xf>
    <xf numFmtId="10" fontId="21" fillId="4" borderId="0" xfId="2" applyNumberFormat="1" applyFill="1" applyAlignment="1" applyProtection="1">
      <alignment vertical="center"/>
      <protection locked="0"/>
    </xf>
    <xf numFmtId="49" fontId="21" fillId="4" borderId="29" xfId="2" applyNumberFormat="1" applyFill="1" applyBorder="1" applyAlignment="1" applyProtection="1">
      <alignment horizontal="center" vertical="center"/>
      <protection hidden="1"/>
    </xf>
    <xf numFmtId="0" fontId="21" fillId="4" borderId="28" xfId="2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left" vertical="center" wrapText="1"/>
    </xf>
    <xf numFmtId="4" fontId="0" fillId="4" borderId="28" xfId="0" applyNumberFormat="1" applyFill="1" applyBorder="1" applyAlignment="1" applyProtection="1">
      <alignment horizontal="center" vertical="center"/>
      <protection locked="0" hidden="1"/>
    </xf>
    <xf numFmtId="4" fontId="21" fillId="4" borderId="28" xfId="52" applyNumberFormat="1" applyFill="1" applyBorder="1" applyAlignment="1">
      <alignment horizontal="center" vertical="center"/>
    </xf>
    <xf numFmtId="166" fontId="21" fillId="4" borderId="28" xfId="3" applyFill="1" applyBorder="1" applyAlignment="1" applyProtection="1">
      <alignment horizontal="right" vertical="center"/>
      <protection hidden="1"/>
    </xf>
    <xf numFmtId="10" fontId="21" fillId="4" borderId="30" xfId="54" applyNumberFormat="1" applyFill="1" applyBorder="1" applyAlignment="1">
      <alignment horizontal="center" vertical="center"/>
    </xf>
    <xf numFmtId="49" fontId="0" fillId="4" borderId="29" xfId="0" applyNumberFormat="1" applyFill="1" applyBorder="1" applyAlignment="1" applyProtection="1">
      <alignment horizontal="center" vertical="center"/>
      <protection locked="0" hidden="1"/>
    </xf>
    <xf numFmtId="49" fontId="21" fillId="4" borderId="28" xfId="2" applyNumberFormat="1" applyFill="1" applyBorder="1" applyAlignment="1" applyProtection="1">
      <alignment horizontal="center" vertical="center"/>
      <protection hidden="1"/>
    </xf>
    <xf numFmtId="0" fontId="21" fillId="4" borderId="28" xfId="2" applyFill="1" applyBorder="1" applyAlignment="1" applyProtection="1">
      <alignment horizontal="center" vertical="center"/>
      <protection hidden="1"/>
    </xf>
    <xf numFmtId="0" fontId="14" fillId="4" borderId="28" xfId="0" applyFont="1" applyFill="1" applyBorder="1" applyAlignment="1" applyProtection="1">
      <alignment horizontal="center" vertical="center"/>
      <protection hidden="1"/>
    </xf>
    <xf numFmtId="0" fontId="21" fillId="4" borderId="12" xfId="2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4" fontId="0" fillId="4" borderId="12" xfId="0" applyNumberFormat="1" applyFill="1" applyBorder="1" applyAlignment="1" applyProtection="1">
      <alignment horizontal="center" vertical="center"/>
      <protection locked="0" hidden="1"/>
    </xf>
    <xf numFmtId="4" fontId="21" fillId="4" borderId="12" xfId="52" applyNumberFormat="1" applyFill="1" applyBorder="1" applyAlignment="1">
      <alignment horizontal="center" vertical="center"/>
    </xf>
    <xf numFmtId="166" fontId="21" fillId="4" borderId="12" xfId="3" applyFill="1" applyBorder="1" applyAlignment="1" applyProtection="1">
      <alignment horizontal="right" vertical="center"/>
      <protection hidden="1"/>
    </xf>
    <xf numFmtId="10" fontId="21" fillId="4" borderId="6" xfId="54" applyNumberFormat="1" applyFill="1" applyBorder="1" applyAlignment="1">
      <alignment horizontal="center" vertical="center"/>
    </xf>
    <xf numFmtId="0" fontId="21" fillId="4" borderId="12" xfId="2" applyFill="1" applyBorder="1" applyAlignment="1">
      <alignment horizontal="center" vertical="center" wrapText="1"/>
    </xf>
    <xf numFmtId="4" fontId="21" fillId="4" borderId="28" xfId="2" applyNumberFormat="1" applyFill="1" applyBorder="1" applyAlignment="1">
      <alignment horizontal="center" vertical="center" wrapText="1"/>
    </xf>
    <xf numFmtId="0" fontId="21" fillId="4" borderId="29" xfId="2" applyFill="1" applyBorder="1" applyAlignment="1">
      <alignment horizontal="center" vertical="center" wrapText="1"/>
    </xf>
    <xf numFmtId="4" fontId="14" fillId="4" borderId="28" xfId="0" applyNumberFormat="1" applyFont="1" applyFill="1" applyBorder="1" applyAlignment="1" applyProtection="1">
      <alignment horizontal="center" vertical="center"/>
      <protection locked="0" hidden="1"/>
    </xf>
    <xf numFmtId="2" fontId="14" fillId="4" borderId="28" xfId="0" applyNumberFormat="1" applyFont="1" applyFill="1" applyBorder="1" applyAlignment="1">
      <alignment horizontal="center" vertical="center"/>
    </xf>
    <xf numFmtId="49" fontId="0" fillId="4" borderId="29" xfId="0" applyNumberFormat="1" applyFill="1" applyBorder="1" applyAlignment="1" applyProtection="1">
      <alignment horizontal="center" vertical="center"/>
      <protection hidden="1"/>
    </xf>
    <xf numFmtId="173" fontId="0" fillId="4" borderId="28" xfId="0" applyNumberForma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166" fontId="21" fillId="5" borderId="42" xfId="3" applyFill="1" applyBorder="1" applyAlignment="1" applyProtection="1">
      <alignment horizontal="right" vertical="center"/>
      <protection hidden="1"/>
    </xf>
    <xf numFmtId="166" fontId="21" fillId="5" borderId="28" xfId="3" applyFill="1" applyBorder="1" applyAlignment="1" applyProtection="1">
      <alignment horizontal="right" vertical="center"/>
      <protection hidden="1"/>
    </xf>
    <xf numFmtId="0" fontId="21" fillId="0" borderId="0" xfId="2" applyAlignment="1" applyProtection="1">
      <alignment vertical="center"/>
      <protection locked="0"/>
    </xf>
    <xf numFmtId="0" fontId="5" fillId="0" borderId="4" xfId="2" applyFont="1" applyBorder="1" applyAlignment="1" applyProtection="1">
      <alignment vertical="center" wrapText="1"/>
      <protection hidden="1"/>
    </xf>
    <xf numFmtId="0" fontId="5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168" fontId="5" fillId="0" borderId="5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left" vertical="center" wrapText="1"/>
      <protection hidden="1"/>
    </xf>
    <xf numFmtId="0" fontId="5" fillId="0" borderId="5" xfId="2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 wrapText="1"/>
      <protection hidden="1"/>
    </xf>
    <xf numFmtId="175" fontId="5" fillId="0" borderId="5" xfId="4" applyNumberFormat="1" applyFont="1" applyBorder="1" applyAlignment="1" applyProtection="1">
      <alignment horizontal="center" vertical="center" wrapText="1"/>
      <protection hidden="1"/>
    </xf>
    <xf numFmtId="4" fontId="5" fillId="0" borderId="0" xfId="2" applyNumberFormat="1" applyFont="1" applyAlignment="1" applyProtection="1">
      <alignment horizontal="center" vertical="center" wrapText="1"/>
      <protection hidden="1"/>
    </xf>
    <xf numFmtId="176" fontId="5" fillId="0" borderId="5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 applyProtection="1">
      <alignment horizontal="left" vertical="center" wrapText="1"/>
      <protection hidden="1"/>
    </xf>
    <xf numFmtId="166" fontId="5" fillId="0" borderId="0" xfId="2" applyNumberFormat="1" applyFont="1" applyAlignment="1" applyProtection="1">
      <alignment horizontal="center" vertical="center" wrapText="1"/>
      <protection hidden="1"/>
    </xf>
    <xf numFmtId="4" fontId="5" fillId="0" borderId="5" xfId="2" applyNumberFormat="1" applyFont="1" applyBorder="1" applyAlignment="1" applyProtection="1">
      <alignment horizontal="center" vertical="center" wrapText="1"/>
      <protection hidden="1"/>
    </xf>
    <xf numFmtId="0" fontId="5" fillId="0" borderId="13" xfId="2" applyFont="1" applyBorder="1" applyAlignment="1" applyProtection="1">
      <alignment vertical="center"/>
      <protection hidden="1"/>
    </xf>
    <xf numFmtId="177" fontId="5" fillId="0" borderId="14" xfId="4" applyNumberFormat="1" applyFont="1" applyBorder="1" applyAlignment="1" applyProtection="1">
      <alignment horizontal="left" vertical="center" wrapText="1"/>
      <protection hidden="1"/>
    </xf>
    <xf numFmtId="0" fontId="16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170" fontId="5" fillId="6" borderId="47" xfId="2" applyNumberFormat="1" applyFont="1" applyFill="1" applyBorder="1" applyAlignment="1" applyProtection="1">
      <alignment horizontal="center" vertical="center" wrapText="1"/>
      <protection hidden="1"/>
    </xf>
    <xf numFmtId="0" fontId="5" fillId="6" borderId="47" xfId="2" applyFont="1" applyFill="1" applyBorder="1" applyAlignment="1" applyProtection="1">
      <alignment horizontal="center" vertical="center" wrapText="1"/>
      <protection hidden="1"/>
    </xf>
    <xf numFmtId="10" fontId="5" fillId="6" borderId="20" xfId="55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2" applyFont="1" applyBorder="1" applyAlignment="1" applyProtection="1">
      <alignment vertical="center"/>
      <protection locked="0"/>
    </xf>
    <xf numFmtId="0" fontId="3" fillId="0" borderId="48" xfId="2" applyFont="1" applyBorder="1" applyAlignment="1" applyProtection="1">
      <alignment vertical="center"/>
      <protection locked="0"/>
    </xf>
    <xf numFmtId="0" fontId="0" fillId="0" borderId="4" xfId="2" applyFont="1" applyBorder="1" applyAlignment="1" applyProtection="1">
      <alignment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right" vertical="center"/>
      <protection locked="0"/>
    </xf>
    <xf numFmtId="10" fontId="15" fillId="0" borderId="0" xfId="2" applyNumberFormat="1" applyFont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Font="1" applyBorder="1" applyAlignment="1" applyProtection="1">
      <alignment vertical="center"/>
      <protection locked="0"/>
    </xf>
    <xf numFmtId="0" fontId="6" fillId="0" borderId="4" xfId="2" applyFont="1" applyBorder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5" fillId="0" borderId="0" xfId="2" applyFont="1" applyAlignment="1" applyProtection="1">
      <alignment vertical="center" wrapText="1"/>
      <protection locked="0"/>
    </xf>
    <xf numFmtId="10" fontId="21" fillId="0" borderId="0" xfId="2" applyNumberFormat="1" applyAlignment="1" applyProtection="1">
      <alignment vertical="center"/>
      <protection locked="0"/>
    </xf>
    <xf numFmtId="0" fontId="0" fillId="0" borderId="10" xfId="2" applyFont="1" applyBorder="1" applyAlignment="1" applyProtection="1">
      <alignment vertical="center"/>
      <protection locked="0"/>
    </xf>
    <xf numFmtId="0" fontId="3" fillId="0" borderId="7" xfId="2" applyFont="1" applyBorder="1" applyAlignment="1" applyProtection="1">
      <alignment vertical="center"/>
      <protection locked="0"/>
    </xf>
    <xf numFmtId="0" fontId="3" fillId="0" borderId="55" xfId="2" applyFont="1" applyBorder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4" fillId="0" borderId="56" xfId="2" applyFont="1" applyBorder="1" applyProtection="1">
      <protection locked="0"/>
    </xf>
    <xf numFmtId="0" fontId="0" fillId="0" borderId="56" xfId="0" applyBorder="1" applyProtection="1">
      <protection locked="0"/>
    </xf>
    <xf numFmtId="0" fontId="6" fillId="0" borderId="56" xfId="2" applyFont="1" applyBorder="1" applyAlignment="1" applyProtection="1">
      <alignment vertical="center"/>
      <protection locked="0"/>
    </xf>
    <xf numFmtId="0" fontId="0" fillId="0" borderId="57" xfId="2" applyFont="1" applyBorder="1" applyAlignment="1" applyProtection="1">
      <alignment vertical="center"/>
      <protection locked="0"/>
    </xf>
    <xf numFmtId="0" fontId="18" fillId="0" borderId="0" xfId="2" applyFont="1" applyAlignment="1" applyProtection="1">
      <alignment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4" fontId="18" fillId="0" borderId="0" xfId="2" applyNumberFormat="1" applyFont="1" applyAlignment="1" applyProtection="1">
      <alignment horizontal="center" vertical="center"/>
      <protection locked="0"/>
    </xf>
    <xf numFmtId="10" fontId="21" fillId="0" borderId="0" xfId="2" applyNumberFormat="1" applyProtection="1">
      <protection locked="0"/>
    </xf>
    <xf numFmtId="0" fontId="5" fillId="0" borderId="7" xfId="2" applyFont="1" applyBorder="1" applyAlignment="1" applyProtection="1">
      <alignment horizontal="left" vertical="center" wrapText="1"/>
      <protection hidden="1"/>
    </xf>
    <xf numFmtId="0" fontId="5" fillId="0" borderId="7" xfId="2" applyFont="1" applyBorder="1" applyAlignment="1" applyProtection="1">
      <alignment vertical="center" wrapText="1"/>
      <protection hidden="1"/>
    </xf>
    <xf numFmtId="0" fontId="0" fillId="0" borderId="58" xfId="0" applyBorder="1" applyProtection="1">
      <protection hidden="1"/>
    </xf>
    <xf numFmtId="4" fontId="5" fillId="0" borderId="0" xfId="2" applyNumberFormat="1" applyFont="1" applyAlignment="1" applyProtection="1">
      <alignment horizontal="left" vertical="center" wrapText="1"/>
      <protection hidden="1"/>
    </xf>
    <xf numFmtId="0" fontId="0" fillId="0" borderId="5" xfId="0" applyBorder="1" applyProtection="1">
      <protection hidden="1"/>
    </xf>
    <xf numFmtId="0" fontId="0" fillId="0" borderId="0" xfId="0" applyProtection="1">
      <protection hidden="1"/>
    </xf>
    <xf numFmtId="0" fontId="19" fillId="0" borderId="0" xfId="2" applyFont="1" applyAlignment="1" applyProtection="1">
      <alignment horizontal="left" vertical="center"/>
      <protection hidden="1"/>
    </xf>
    <xf numFmtId="175" fontId="19" fillId="0" borderId="5" xfId="4" applyNumberFormat="1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19" fillId="0" borderId="0" xfId="2" applyFont="1" applyAlignment="1" applyProtection="1">
      <alignment vertical="center" wrapText="1"/>
      <protection hidden="1"/>
    </xf>
    <xf numFmtId="176" fontId="19" fillId="0" borderId="5" xfId="4" applyNumberFormat="1" applyFont="1" applyBorder="1" applyAlignment="1" applyProtection="1">
      <alignment horizontal="center" vertical="center"/>
      <protection hidden="1"/>
    </xf>
    <xf numFmtId="0" fontId="19" fillId="0" borderId="59" xfId="2" applyFont="1" applyBorder="1" applyAlignment="1" applyProtection="1">
      <alignment horizontal="left" vertical="center" wrapText="1"/>
      <protection hidden="1"/>
    </xf>
    <xf numFmtId="178" fontId="19" fillId="0" borderId="60" xfId="4" applyNumberFormat="1" applyFont="1" applyBorder="1" applyAlignment="1" applyProtection="1">
      <alignment horizontal="center" vertical="center" wrapText="1"/>
      <protection hidden="1"/>
    </xf>
    <xf numFmtId="0" fontId="12" fillId="0" borderId="7" xfId="2" applyFont="1" applyBorder="1" applyAlignment="1" applyProtection="1">
      <alignment horizontal="left" vertical="center" wrapText="1"/>
      <protection hidden="1"/>
    </xf>
    <xf numFmtId="0" fontId="19" fillId="0" borderId="7" xfId="2" applyFont="1" applyBorder="1" applyAlignment="1" applyProtection="1">
      <alignment horizontal="left" vertical="center" wrapText="1"/>
      <protection hidden="1"/>
    </xf>
    <xf numFmtId="174" fontId="19" fillId="0" borderId="7" xfId="4" applyNumberFormat="1" applyFont="1" applyBorder="1" applyAlignment="1" applyProtection="1">
      <alignment horizontal="right" vertical="center" wrapText="1"/>
      <protection hidden="1"/>
    </xf>
    <xf numFmtId="0" fontId="31" fillId="0" borderId="65" xfId="65" applyNumberFormat="1" applyFont="1" applyFill="1" applyBorder="1" applyAlignment="1" applyProtection="1">
      <alignment horizontal="center" vertical="center"/>
      <protection hidden="1"/>
    </xf>
    <xf numFmtId="166" fontId="31" fillId="0" borderId="65" xfId="65" applyNumberFormat="1" applyFont="1" applyFill="1" applyBorder="1" applyAlignment="1" applyProtection="1">
      <alignment horizontal="center" vertical="center"/>
      <protection hidden="1"/>
    </xf>
    <xf numFmtId="0" fontId="31" fillId="0" borderId="0" xfId="65" applyNumberFormat="1" applyFont="1" applyFill="1" applyBorder="1" applyAlignment="1" applyProtection="1">
      <alignment horizontal="center" vertical="center"/>
      <protection hidden="1"/>
    </xf>
    <xf numFmtId="0" fontId="31" fillId="0" borderId="68" xfId="65" applyNumberFormat="1" applyFont="1" applyFill="1" applyBorder="1" applyAlignment="1" applyProtection="1">
      <alignment horizontal="center" vertical="center"/>
      <protection hidden="1"/>
    </xf>
    <xf numFmtId="49" fontId="31" fillId="0" borderId="67" xfId="51" applyNumberFormat="1" applyFont="1" applyBorder="1" applyAlignment="1" applyProtection="1">
      <alignment horizontal="centerContinuous" vertical="center"/>
      <protection hidden="1"/>
    </xf>
    <xf numFmtId="0" fontId="31" fillId="0" borderId="0" xfId="65" applyNumberFormat="1" applyFont="1" applyFill="1" applyBorder="1" applyAlignment="1" applyProtection="1">
      <alignment horizontal="centerContinuous" vertical="center"/>
      <protection hidden="1"/>
    </xf>
    <xf numFmtId="0" fontId="29" fillId="0" borderId="67" xfId="51" applyFont="1" applyBorder="1" applyAlignment="1" applyProtection="1">
      <alignment horizontal="center" vertical="center"/>
      <protection hidden="1"/>
    </xf>
    <xf numFmtId="0" fontId="29" fillId="0" borderId="0" xfId="51" applyFont="1" applyBorder="1" applyAlignment="1" applyProtection="1">
      <alignment horizontal="center" vertical="center"/>
      <protection hidden="1"/>
    </xf>
    <xf numFmtId="0" fontId="29" fillId="0" borderId="0" xfId="65" applyNumberFormat="1" applyFont="1" applyFill="1" applyBorder="1" applyAlignment="1" applyProtection="1">
      <alignment horizontal="center" vertical="center"/>
      <protection hidden="1"/>
    </xf>
    <xf numFmtId="49" fontId="31" fillId="0" borderId="69" xfId="51" applyNumberFormat="1" applyFont="1" applyBorder="1" applyAlignment="1" applyProtection="1">
      <alignment horizontal="left" vertical="center"/>
      <protection hidden="1"/>
    </xf>
    <xf numFmtId="0" fontId="31" fillId="0" borderId="70" xfId="65" applyNumberFormat="1" applyFont="1" applyFill="1" applyBorder="1" applyAlignment="1" applyProtection="1">
      <alignment horizontal="center" vertical="center"/>
      <protection hidden="1"/>
    </xf>
    <xf numFmtId="166" fontId="17" fillId="0" borderId="70" xfId="4" applyFont="1" applyBorder="1" applyAlignment="1" applyProtection="1">
      <alignment horizontal="left" vertical="center"/>
      <protection hidden="1"/>
    </xf>
    <xf numFmtId="166" fontId="31" fillId="0" borderId="71" xfId="65" applyNumberFormat="1" applyFont="1" applyFill="1" applyBorder="1" applyAlignment="1" applyProtection="1">
      <alignment horizontal="center" vertical="center"/>
      <protection hidden="1"/>
    </xf>
    <xf numFmtId="0" fontId="29" fillId="0" borderId="0" xfId="51" applyFont="1" applyBorder="1" applyAlignment="1" applyProtection="1">
      <alignment horizontal="left" vertical="center" wrapText="1"/>
      <protection hidden="1"/>
    </xf>
    <xf numFmtId="0" fontId="4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/>
      <protection locked="0"/>
    </xf>
    <xf numFmtId="0" fontId="21" fillId="0" borderId="0" xfId="2" applyProtection="1">
      <protection locked="0"/>
    </xf>
    <xf numFmtId="0" fontId="4" fillId="0" borderId="2" xfId="2" applyFont="1" applyBorder="1" applyAlignment="1" applyProtection="1">
      <alignment vertical="center" wrapText="1"/>
      <protection hidden="1"/>
    </xf>
    <xf numFmtId="0" fontId="4" fillId="0" borderId="3" xfId="2" applyFont="1" applyBorder="1" applyAlignment="1" applyProtection="1">
      <alignment vertical="center" wrapText="1"/>
      <protection hidden="1"/>
    </xf>
    <xf numFmtId="0" fontId="0" fillId="0" borderId="3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horizontal="right" vertical="center" wrapText="1"/>
      <protection hidden="1"/>
    </xf>
    <xf numFmtId="0" fontId="8" fillId="0" borderId="4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8" fillId="0" borderId="0" xfId="2" applyFont="1" applyAlignment="1" applyProtection="1">
      <alignment horizontal="right" vertical="center"/>
      <protection hidden="1"/>
    </xf>
    <xf numFmtId="0" fontId="4" fillId="0" borderId="13" xfId="2" applyFont="1" applyBorder="1" applyAlignment="1" applyProtection="1">
      <alignment vertical="center"/>
      <protection hidden="1"/>
    </xf>
    <xf numFmtId="0" fontId="4" fillId="0" borderId="14" xfId="2" applyFont="1" applyBorder="1" applyAlignment="1" applyProtection="1">
      <alignment vertical="center"/>
      <protection hidden="1"/>
    </xf>
    <xf numFmtId="0" fontId="0" fillId="0" borderId="14" xfId="2" applyFont="1" applyBorder="1" applyAlignment="1" applyProtection="1">
      <alignment vertical="center"/>
      <protection hidden="1"/>
    </xf>
    <xf numFmtId="0" fontId="4" fillId="0" borderId="72" xfId="2" applyFont="1" applyBorder="1" applyAlignment="1" applyProtection="1">
      <alignment vertical="center" wrapText="1"/>
      <protection hidden="1"/>
    </xf>
    <xf numFmtId="0" fontId="19" fillId="0" borderId="73" xfId="20" applyFont="1" applyBorder="1" applyAlignment="1" applyProtection="1">
      <alignment vertical="center"/>
      <protection hidden="1"/>
    </xf>
    <xf numFmtId="0" fontId="21" fillId="0" borderId="73" xfId="2" applyBorder="1" applyProtection="1">
      <protection hidden="1"/>
    </xf>
    <xf numFmtId="176" fontId="13" fillId="11" borderId="76" xfId="7" applyNumberFormat="1" applyFont="1" applyFill="1" applyBorder="1" applyAlignment="1" applyProtection="1">
      <alignment horizontal="center" vertical="center"/>
      <protection hidden="1"/>
    </xf>
    <xf numFmtId="176" fontId="13" fillId="11" borderId="77" xfId="7" applyNumberFormat="1" applyFont="1" applyFill="1" applyBorder="1" applyAlignment="1" applyProtection="1">
      <alignment horizontal="center" vertical="center"/>
      <protection hidden="1"/>
    </xf>
    <xf numFmtId="49" fontId="4" fillId="0" borderId="72" xfId="20" applyNumberFormat="1" applyFont="1" applyBorder="1" applyAlignment="1" applyProtection="1">
      <alignment horizontal="center"/>
      <protection hidden="1"/>
    </xf>
    <xf numFmtId="0" fontId="12" fillId="0" borderId="72" xfId="20" applyFont="1" applyBorder="1" applyAlignment="1" applyProtection="1">
      <alignment horizontal="center"/>
      <protection hidden="1"/>
    </xf>
    <xf numFmtId="10" fontId="5" fillId="0" borderId="72" xfId="20" applyNumberFormat="1" applyFont="1" applyBorder="1" applyAlignment="1" applyProtection="1">
      <alignment horizontal="center" vertical="center"/>
      <protection hidden="1"/>
    </xf>
    <xf numFmtId="10" fontId="5" fillId="0" borderId="72" xfId="20" applyNumberFormat="1" applyFont="1" applyBorder="1" applyAlignment="1" applyProtection="1">
      <alignment horizontal="center"/>
      <protection hidden="1"/>
    </xf>
    <xf numFmtId="10" fontId="21" fillId="10" borderId="87" xfId="20" applyNumberFormat="1" applyFill="1" applyBorder="1" applyAlignment="1" applyProtection="1">
      <alignment horizontal="center" vertical="center"/>
      <protection locked="0"/>
    </xf>
    <xf numFmtId="10" fontId="21" fillId="10" borderId="88" xfId="20" applyNumberFormat="1" applyFill="1" applyBorder="1" applyAlignment="1" applyProtection="1">
      <alignment horizontal="center" vertical="center"/>
      <protection locked="0"/>
    </xf>
    <xf numFmtId="4" fontId="41" fillId="14" borderId="28" xfId="67" applyNumberFormat="1" applyFont="1" applyFill="1" applyBorder="1" applyAlignment="1" applyProtection="1">
      <alignment vertical="center" wrapText="1"/>
      <protection locked="0"/>
    </xf>
    <xf numFmtId="0" fontId="41" fillId="0" borderId="0" xfId="2" applyFont="1" applyAlignment="1" applyProtection="1">
      <alignment vertical="center"/>
      <protection locked="0"/>
    </xf>
    <xf numFmtId="169" fontId="41" fillId="0" borderId="0" xfId="67" applyFont="1" applyProtection="1">
      <protection locked="0"/>
    </xf>
    <xf numFmtId="0" fontId="41" fillId="0" borderId="2" xfId="2" applyFont="1" applyBorder="1" applyAlignment="1" applyProtection="1">
      <alignment horizontal="center" vertical="center"/>
      <protection locked="0"/>
    </xf>
    <xf numFmtId="0" fontId="41" fillId="0" borderId="3" xfId="2" applyFont="1" applyBorder="1" applyAlignment="1" applyProtection="1">
      <alignment vertical="center"/>
      <protection locked="0"/>
    </xf>
    <xf numFmtId="0" fontId="41" fillId="0" borderId="3" xfId="2" applyFont="1" applyBorder="1" applyAlignment="1" applyProtection="1">
      <alignment horizontal="center" vertical="center"/>
      <protection locked="0"/>
    </xf>
    <xf numFmtId="0" fontId="42" fillId="0" borderId="3" xfId="2" applyFont="1" applyBorder="1" applyAlignment="1" applyProtection="1">
      <alignment vertical="center"/>
      <protection locked="0"/>
    </xf>
    <xf numFmtId="0" fontId="41" fillId="0" borderId="4" xfId="2" applyFont="1" applyBorder="1" applyAlignment="1" applyProtection="1">
      <alignment vertical="center"/>
      <protection locked="0"/>
    </xf>
    <xf numFmtId="0" fontId="41" fillId="0" borderId="0" xfId="2" applyFont="1" applyAlignment="1" applyProtection="1">
      <alignment horizontal="center" vertical="center"/>
      <protection locked="0"/>
    </xf>
    <xf numFmtId="0" fontId="40" fillId="0" borderId="0" xfId="2" applyFont="1" applyAlignment="1" applyProtection="1">
      <alignment vertical="center"/>
      <protection locked="0"/>
    </xf>
    <xf numFmtId="0" fontId="45" fillId="0" borderId="0" xfId="2" applyFont="1" applyAlignment="1" applyProtection="1">
      <alignment vertical="center"/>
      <protection locked="0"/>
    </xf>
    <xf numFmtId="0" fontId="45" fillId="0" borderId="5" xfId="2" applyFont="1" applyBorder="1" applyAlignment="1" applyProtection="1">
      <alignment vertical="center"/>
      <protection locked="0"/>
    </xf>
    <xf numFmtId="176" fontId="46" fillId="0" borderId="0" xfId="2" applyNumberFormat="1" applyFont="1" applyAlignment="1" applyProtection="1">
      <alignment vertical="center"/>
      <protection locked="0"/>
    </xf>
    <xf numFmtId="4" fontId="47" fillId="0" borderId="0" xfId="2" applyNumberFormat="1" applyFont="1" applyAlignment="1" applyProtection="1">
      <alignment horizontal="center" vertical="center" wrapText="1"/>
      <protection locked="0"/>
    </xf>
    <xf numFmtId="0" fontId="48" fillId="0" borderId="0" xfId="2" applyFont="1" applyAlignment="1" applyProtection="1">
      <alignment horizontal="left" vertical="center"/>
      <protection locked="0"/>
    </xf>
    <xf numFmtId="0" fontId="47" fillId="0" borderId="0" xfId="2" applyFont="1" applyAlignment="1" applyProtection="1">
      <alignment horizontal="center" vertical="center" wrapText="1"/>
      <protection locked="0"/>
    </xf>
    <xf numFmtId="0" fontId="47" fillId="0" borderId="5" xfId="2" applyFont="1" applyBorder="1" applyAlignment="1" applyProtection="1">
      <alignment horizontal="center" vertical="center" wrapText="1"/>
      <protection locked="0"/>
    </xf>
    <xf numFmtId="0" fontId="49" fillId="0" borderId="0" xfId="2" applyFont="1" applyAlignment="1" applyProtection="1">
      <alignment vertical="center"/>
      <protection locked="0"/>
    </xf>
    <xf numFmtId="0" fontId="47" fillId="0" borderId="4" xfId="2" applyFont="1" applyBorder="1" applyAlignment="1" applyProtection="1">
      <alignment vertical="center" wrapText="1"/>
      <protection hidden="1"/>
    </xf>
    <xf numFmtId="0" fontId="47" fillId="0" borderId="0" xfId="2" applyFont="1" applyAlignment="1" applyProtection="1">
      <alignment horizontal="center" vertical="center" wrapText="1"/>
      <protection hidden="1"/>
    </xf>
    <xf numFmtId="0" fontId="47" fillId="0" borderId="0" xfId="2" applyFont="1" applyAlignment="1" applyProtection="1">
      <alignment vertical="center"/>
      <protection hidden="1"/>
    </xf>
    <xf numFmtId="0" fontId="49" fillId="0" borderId="0" xfId="2" applyFont="1" applyAlignment="1" applyProtection="1">
      <alignment vertical="center"/>
      <protection hidden="1"/>
    </xf>
    <xf numFmtId="168" fontId="47" fillId="0" borderId="5" xfId="2" applyNumberFormat="1" applyFont="1" applyBorder="1" applyAlignment="1" applyProtection="1">
      <alignment horizontal="center" vertical="center" wrapText="1"/>
      <protection hidden="1"/>
    </xf>
    <xf numFmtId="0" fontId="47" fillId="0" borderId="4" xfId="2" applyFont="1" applyBorder="1" applyAlignment="1" applyProtection="1">
      <alignment horizontal="left" vertical="center"/>
      <protection hidden="1"/>
    </xf>
    <xf numFmtId="0" fontId="47" fillId="0" borderId="0" xfId="2" applyFont="1" applyAlignment="1" applyProtection="1">
      <alignment horizontal="left" vertical="center" wrapText="1"/>
      <protection hidden="1"/>
    </xf>
    <xf numFmtId="0" fontId="47" fillId="0" borderId="5" xfId="2" applyFont="1" applyBorder="1" applyAlignment="1" applyProtection="1">
      <alignment horizontal="center" vertical="center" wrapText="1"/>
      <protection hidden="1"/>
    </xf>
    <xf numFmtId="0" fontId="47" fillId="0" borderId="4" xfId="2" applyFont="1" applyBorder="1" applyAlignment="1" applyProtection="1">
      <alignment vertical="center"/>
      <protection hidden="1"/>
    </xf>
    <xf numFmtId="175" fontId="47" fillId="0" borderId="0" xfId="3" applyNumberFormat="1" applyFont="1" applyAlignment="1" applyProtection="1">
      <alignment horizontal="center" vertical="center" wrapText="1"/>
      <protection hidden="1"/>
    </xf>
    <xf numFmtId="166" fontId="47" fillId="0" borderId="5" xfId="2" applyNumberFormat="1" applyFont="1" applyBorder="1" applyAlignment="1" applyProtection="1">
      <alignment horizontal="center" vertical="center" wrapText="1"/>
      <protection hidden="1"/>
    </xf>
    <xf numFmtId="176" fontId="41" fillId="0" borderId="0" xfId="2" applyNumberFormat="1" applyFont="1" applyAlignment="1" applyProtection="1">
      <alignment vertical="center"/>
      <protection locked="0"/>
    </xf>
    <xf numFmtId="176" fontId="47" fillId="0" borderId="0" xfId="2" applyNumberFormat="1" applyFont="1" applyAlignment="1" applyProtection="1">
      <alignment horizontal="center" vertical="center" wrapText="1"/>
      <protection hidden="1"/>
    </xf>
    <xf numFmtId="166" fontId="47" fillId="0" borderId="5" xfId="3" applyFont="1" applyBorder="1" applyAlignment="1" applyProtection="1">
      <alignment horizontal="center" vertical="center" wrapText="1"/>
      <protection hidden="1"/>
    </xf>
    <xf numFmtId="0" fontId="47" fillId="0" borderId="4" xfId="2" applyFont="1" applyBorder="1" applyAlignment="1" applyProtection="1">
      <alignment horizontal="left" vertical="center" wrapText="1"/>
      <protection hidden="1"/>
    </xf>
    <xf numFmtId="166" fontId="47" fillId="0" borderId="0" xfId="2" applyNumberFormat="1" applyFont="1" applyAlignment="1" applyProtection="1">
      <alignment horizontal="center" vertical="center" wrapText="1"/>
      <protection hidden="1"/>
    </xf>
    <xf numFmtId="4" fontId="47" fillId="0" borderId="5" xfId="2" applyNumberFormat="1" applyFont="1" applyBorder="1" applyAlignment="1" applyProtection="1">
      <alignment horizontal="center" vertical="center" wrapText="1"/>
      <protection hidden="1"/>
    </xf>
    <xf numFmtId="0" fontId="47" fillId="0" borderId="13" xfId="2" applyFont="1" applyBorder="1" applyAlignment="1" applyProtection="1">
      <alignment vertical="center"/>
      <protection hidden="1"/>
    </xf>
    <xf numFmtId="0" fontId="49" fillId="0" borderId="14" xfId="2" applyFont="1" applyBorder="1" applyAlignment="1" applyProtection="1">
      <alignment vertical="center"/>
      <protection hidden="1"/>
    </xf>
    <xf numFmtId="0" fontId="47" fillId="0" borderId="14" xfId="2" applyFont="1" applyBorder="1" applyAlignment="1" applyProtection="1">
      <alignment vertical="center"/>
      <protection hidden="1"/>
    </xf>
    <xf numFmtId="177" fontId="47" fillId="0" borderId="14" xfId="3" applyNumberFormat="1" applyFont="1" applyBorder="1" applyAlignment="1" applyProtection="1">
      <alignment horizontal="center" vertical="center" wrapText="1"/>
      <protection hidden="1"/>
    </xf>
    <xf numFmtId="0" fontId="49" fillId="0" borderId="15" xfId="2" applyFont="1" applyBorder="1" applyAlignment="1" applyProtection="1">
      <alignment vertical="center"/>
      <protection hidden="1"/>
    </xf>
    <xf numFmtId="10" fontId="41" fillId="0" borderId="4" xfId="2" applyNumberFormat="1" applyFont="1" applyBorder="1" applyAlignment="1" applyProtection="1">
      <alignment vertical="center"/>
      <protection locked="0"/>
    </xf>
    <xf numFmtId="0" fontId="40" fillId="0" borderId="4" xfId="2" applyFont="1" applyBorder="1" applyAlignment="1" applyProtection="1">
      <alignment horizontal="left" vertical="center"/>
      <protection locked="0"/>
    </xf>
    <xf numFmtId="0" fontId="51" fillId="0" borderId="0" xfId="2" applyFont="1" applyAlignment="1" applyProtection="1">
      <alignment vertical="center"/>
      <protection locked="0"/>
    </xf>
    <xf numFmtId="10" fontId="53" fillId="0" borderId="4" xfId="2" applyNumberFormat="1" applyFont="1" applyBorder="1" applyAlignment="1" applyProtection="1">
      <alignment horizontal="left" vertical="center"/>
      <protection locked="0"/>
    </xf>
    <xf numFmtId="0" fontId="54" fillId="0" borderId="0" xfId="2" applyFont="1" applyAlignment="1" applyProtection="1">
      <alignment horizontal="center" vertical="center"/>
      <protection locked="0"/>
    </xf>
    <xf numFmtId="0" fontId="40" fillId="13" borderId="50" xfId="2" applyFont="1" applyFill="1" applyBorder="1" applyAlignment="1" applyProtection="1">
      <alignment horizontal="centerContinuous" vertical="center"/>
      <protection hidden="1"/>
    </xf>
    <xf numFmtId="49" fontId="41" fillId="0" borderId="29" xfId="0" applyNumberFormat="1" applyFont="1" applyBorder="1" applyAlignment="1" applyProtection="1">
      <alignment horizontal="center" vertical="center"/>
      <protection hidden="1"/>
    </xf>
    <xf numFmtId="10" fontId="41" fillId="0" borderId="30" xfId="54" applyNumberFormat="1" applyFont="1" applyBorder="1" applyAlignment="1" applyProtection="1">
      <alignment horizontal="center" vertical="center"/>
      <protection hidden="1"/>
    </xf>
    <xf numFmtId="49" fontId="41" fillId="0" borderId="44" xfId="0" applyNumberFormat="1" applyFont="1" applyBorder="1" applyAlignment="1" applyProtection="1">
      <alignment horizontal="center" vertical="center"/>
      <protection hidden="1"/>
    </xf>
    <xf numFmtId="10" fontId="41" fillId="0" borderId="51" xfId="54" applyNumberFormat="1" applyFont="1" applyBorder="1" applyAlignment="1" applyProtection="1">
      <alignment horizontal="center" vertical="center"/>
      <protection hidden="1"/>
    </xf>
    <xf numFmtId="0" fontId="40" fillId="13" borderId="90" xfId="2" applyFont="1" applyFill="1" applyBorder="1" applyAlignment="1" applyProtection="1">
      <alignment horizontal="centerContinuous" vertical="center"/>
      <protection hidden="1"/>
    </xf>
    <xf numFmtId="10" fontId="40" fillId="13" borderId="52" xfId="54" applyNumberFormat="1" applyFont="1" applyFill="1" applyBorder="1" applyAlignment="1" applyProtection="1">
      <alignment horizontal="center" vertical="center" wrapText="1"/>
      <protection hidden="1"/>
    </xf>
    <xf numFmtId="49" fontId="41" fillId="0" borderId="89" xfId="0" applyNumberFormat="1" applyFont="1" applyBorder="1" applyAlignment="1" applyProtection="1">
      <alignment horizontal="center" vertical="center"/>
      <protection hidden="1"/>
    </xf>
    <xf numFmtId="10" fontId="41" fillId="0" borderId="53" xfId="54" applyNumberFormat="1" applyFont="1" applyBorder="1" applyAlignment="1" applyProtection="1">
      <alignment horizontal="center" vertical="center"/>
      <protection hidden="1"/>
    </xf>
    <xf numFmtId="10" fontId="41" fillId="0" borderId="40" xfId="54" applyNumberFormat="1" applyFont="1" applyBorder="1" applyAlignment="1" applyProtection="1">
      <alignment horizontal="center" vertical="center"/>
      <protection hidden="1"/>
    </xf>
    <xf numFmtId="49" fontId="41" fillId="0" borderId="24" xfId="2" applyNumberFormat="1" applyFont="1" applyBorder="1" applyAlignment="1" applyProtection="1">
      <alignment horizontal="center" vertical="center"/>
      <protection hidden="1"/>
    </xf>
    <xf numFmtId="10" fontId="41" fillId="0" borderId="6" xfId="54" applyNumberFormat="1" applyFont="1" applyBorder="1" applyAlignment="1" applyProtection="1">
      <alignment horizontal="center" vertical="center"/>
      <protection hidden="1"/>
    </xf>
    <xf numFmtId="0" fontId="44" fillId="2" borderId="16" xfId="2" applyFont="1" applyFill="1" applyBorder="1" applyAlignment="1" applyProtection="1">
      <alignment vertical="center"/>
      <protection hidden="1"/>
    </xf>
    <xf numFmtId="0" fontId="44" fillId="2" borderId="17" xfId="2" applyFont="1" applyFill="1" applyBorder="1" applyAlignment="1" applyProtection="1">
      <alignment vertical="center"/>
      <protection hidden="1"/>
    </xf>
    <xf numFmtId="0" fontId="44" fillId="2" borderId="18" xfId="2" applyFont="1" applyFill="1" applyBorder="1" applyAlignment="1" applyProtection="1">
      <alignment horizontal="left" vertical="center"/>
      <protection hidden="1"/>
    </xf>
    <xf numFmtId="0" fontId="44" fillId="2" borderId="18" xfId="2" applyFont="1" applyFill="1" applyBorder="1" applyAlignment="1" applyProtection="1">
      <alignment horizontal="center" vertical="center"/>
      <protection hidden="1"/>
    </xf>
    <xf numFmtId="4" fontId="44" fillId="3" borderId="19" xfId="2" applyNumberFormat="1" applyFont="1" applyFill="1" applyBorder="1" applyAlignment="1" applyProtection="1">
      <alignment horizontal="center" vertical="center"/>
      <protection hidden="1"/>
    </xf>
    <xf numFmtId="9" fontId="56" fillId="2" borderId="20" xfId="2" applyNumberFormat="1" applyFont="1" applyFill="1" applyBorder="1" applyAlignment="1" applyProtection="1">
      <alignment horizontal="center" vertical="center" wrapText="1"/>
      <protection hidden="1"/>
    </xf>
    <xf numFmtId="169" fontId="57" fillId="0" borderId="0" xfId="2" applyNumberFormat="1" applyFont="1" applyAlignment="1" applyProtection="1">
      <alignment horizontal="left" vertical="center"/>
      <protection locked="0"/>
    </xf>
    <xf numFmtId="0" fontId="56" fillId="0" borderId="0" xfId="2" applyFont="1" applyAlignment="1" applyProtection="1">
      <alignment vertical="center"/>
      <protection locked="0"/>
    </xf>
    <xf numFmtId="10" fontId="57" fillId="0" borderId="0" xfId="2" applyNumberFormat="1" applyFont="1" applyAlignment="1" applyProtection="1">
      <alignment horizontal="left" vertical="center"/>
      <protection locked="0"/>
    </xf>
    <xf numFmtId="166" fontId="41" fillId="0" borderId="0" xfId="3" applyFont="1" applyAlignment="1" applyProtection="1">
      <alignment horizontal="center" vertical="center"/>
      <protection locked="0"/>
    </xf>
    <xf numFmtId="4" fontId="41" fillId="0" borderId="0" xfId="2" applyNumberFormat="1" applyFont="1" applyAlignment="1" applyProtection="1">
      <alignment horizontal="center" vertical="center"/>
      <protection locked="0"/>
    </xf>
    <xf numFmtId="168" fontId="41" fillId="0" borderId="0" xfId="2" applyNumberFormat="1" applyFont="1" applyAlignment="1" applyProtection="1">
      <alignment horizontal="center" vertical="center"/>
      <protection locked="0"/>
    </xf>
    <xf numFmtId="0" fontId="41" fillId="0" borderId="0" xfId="2" applyFont="1" applyAlignment="1" applyProtection="1">
      <alignment horizontal="left" vertical="center"/>
      <protection locked="0"/>
    </xf>
    <xf numFmtId="170" fontId="40" fillId="8" borderId="16" xfId="2" applyNumberFormat="1" applyFont="1" applyFill="1" applyBorder="1" applyAlignment="1" applyProtection="1">
      <alignment horizontal="centerContinuous" vertical="center" wrapText="1"/>
      <protection hidden="1"/>
    </xf>
    <xf numFmtId="170" fontId="40" fillId="8" borderId="13" xfId="2" applyNumberFormat="1" applyFont="1" applyFill="1" applyBorder="1" applyAlignment="1" applyProtection="1">
      <alignment horizontal="centerContinuous" vertical="center" wrapText="1"/>
      <protection hidden="1"/>
    </xf>
    <xf numFmtId="49" fontId="56" fillId="2" borderId="93" xfId="2" applyNumberFormat="1" applyFont="1" applyFill="1" applyBorder="1" applyAlignment="1" applyProtection="1">
      <alignment horizontal="center" vertical="center"/>
      <protection hidden="1"/>
    </xf>
    <xf numFmtId="0" fontId="56" fillId="2" borderId="86" xfId="2" applyFont="1" applyFill="1" applyBorder="1" applyAlignment="1" applyProtection="1">
      <alignment horizontal="left" vertical="center" wrapText="1"/>
      <protection hidden="1"/>
    </xf>
    <xf numFmtId="0" fontId="56" fillId="2" borderId="85" xfId="2" applyFont="1" applyFill="1" applyBorder="1" applyAlignment="1" applyProtection="1">
      <alignment horizontal="center" vertical="center" wrapText="1"/>
      <protection hidden="1"/>
    </xf>
    <xf numFmtId="4" fontId="56" fillId="3" borderId="86" xfId="2" applyNumberFormat="1" applyFont="1" applyFill="1" applyBorder="1" applyAlignment="1" applyProtection="1">
      <alignment horizontal="center" vertical="center" wrapText="1"/>
      <protection hidden="1"/>
    </xf>
    <xf numFmtId="4" fontId="56" fillId="2" borderId="85" xfId="2" applyNumberFormat="1" applyFont="1" applyFill="1" applyBorder="1" applyAlignment="1" applyProtection="1">
      <alignment horizontal="center" vertical="center" wrapText="1"/>
      <protection hidden="1"/>
    </xf>
    <xf numFmtId="166" fontId="56" fillId="2" borderId="85" xfId="3" applyFont="1" applyFill="1" applyBorder="1" applyAlignment="1" applyProtection="1">
      <alignment horizontal="center" vertical="center" wrapText="1"/>
      <protection hidden="1"/>
    </xf>
    <xf numFmtId="168" fontId="56" fillId="2" borderId="94" xfId="2" applyNumberFormat="1" applyFont="1" applyFill="1" applyBorder="1" applyAlignment="1" applyProtection="1">
      <alignment horizontal="center" vertical="center" wrapText="1"/>
      <protection hidden="1"/>
    </xf>
    <xf numFmtId="10" fontId="40" fillId="7" borderId="95" xfId="54" applyNumberFormat="1" applyFont="1" applyFill="1" applyBorder="1" applyAlignment="1" applyProtection="1">
      <alignment horizontal="center" vertical="center" wrapText="1"/>
      <protection hidden="1"/>
    </xf>
    <xf numFmtId="0" fontId="41" fillId="0" borderId="50" xfId="2" applyFont="1" applyBorder="1" applyAlignment="1" applyProtection="1">
      <alignment horizontal="centerContinuous" vertical="center"/>
      <protection hidden="1"/>
    </xf>
    <xf numFmtId="43" fontId="40" fillId="7" borderId="18" xfId="3" applyNumberFormat="1" applyFont="1" applyFill="1" applyBorder="1" applyAlignment="1" applyProtection="1">
      <alignment horizontal="centerContinuous" vertical="center" wrapText="1"/>
      <protection hidden="1"/>
    </xf>
    <xf numFmtId="43" fontId="41" fillId="0" borderId="28" xfId="3" applyNumberFormat="1" applyFont="1" applyBorder="1" applyAlignment="1" applyProtection="1">
      <alignment horizontal="right" vertical="center"/>
      <protection hidden="1"/>
    </xf>
    <xf numFmtId="43" fontId="41" fillId="0" borderId="45" xfId="3" applyNumberFormat="1" applyFont="1" applyBorder="1" applyAlignment="1" applyProtection="1">
      <alignment horizontal="right" vertical="center"/>
      <protection hidden="1"/>
    </xf>
    <xf numFmtId="43" fontId="41" fillId="0" borderId="46" xfId="3" applyNumberFormat="1" applyFont="1" applyBorder="1" applyAlignment="1" applyProtection="1">
      <alignment horizontal="right" vertical="center"/>
      <protection hidden="1"/>
    </xf>
    <xf numFmtId="4" fontId="41" fillId="14" borderId="46" xfId="67" applyNumberFormat="1" applyFont="1" applyFill="1" applyBorder="1" applyAlignment="1" applyProtection="1">
      <alignment vertical="center" wrapText="1"/>
      <protection locked="0"/>
    </xf>
    <xf numFmtId="4" fontId="41" fillId="14" borderId="45" xfId="67" applyNumberFormat="1" applyFont="1" applyFill="1" applyBorder="1" applyAlignment="1" applyProtection="1">
      <alignment vertical="center" wrapText="1"/>
      <protection locked="0"/>
    </xf>
    <xf numFmtId="43" fontId="40" fillId="13" borderId="99" xfId="3" applyNumberFormat="1" applyFont="1" applyFill="1" applyBorder="1" applyAlignment="1" applyProtection="1">
      <alignment horizontal="centerContinuous" vertical="center"/>
      <protection hidden="1"/>
    </xf>
    <xf numFmtId="43" fontId="40" fillId="7" borderId="100" xfId="3" applyNumberFormat="1" applyFont="1" applyFill="1" applyBorder="1" applyAlignment="1" applyProtection="1">
      <alignment horizontal="centerContinuous" vertical="center" wrapText="1"/>
      <protection hidden="1"/>
    </xf>
    <xf numFmtId="43" fontId="40" fillId="13" borderId="102" xfId="3" applyNumberFormat="1" applyFont="1" applyFill="1" applyBorder="1" applyAlignment="1" applyProtection="1">
      <alignment horizontal="centerContinuous" vertical="center"/>
      <protection hidden="1"/>
    </xf>
    <xf numFmtId="43" fontId="40" fillId="13" borderId="101" xfId="3" applyNumberFormat="1" applyFont="1" applyFill="1" applyBorder="1" applyAlignment="1" applyProtection="1">
      <alignment horizontal="centerContinuous" vertical="center"/>
      <protection hidden="1"/>
    </xf>
    <xf numFmtId="43" fontId="40" fillId="7" borderId="18" xfId="3" applyNumberFormat="1" applyFont="1" applyFill="1" applyBorder="1" applyAlignment="1">
      <alignment horizontal="centerContinuous" vertical="center" wrapText="1"/>
    </xf>
    <xf numFmtId="43" fontId="40" fillId="13" borderId="102" xfId="3" applyNumberFormat="1" applyFont="1" applyFill="1" applyBorder="1" applyAlignment="1">
      <alignment horizontal="centerContinuous" vertical="center"/>
    </xf>
    <xf numFmtId="0" fontId="19" fillId="0" borderId="10" xfId="2" applyFont="1" applyBorder="1" applyAlignment="1" applyProtection="1">
      <alignment horizontal="left" vertical="center" wrapText="1"/>
      <protection hidden="1"/>
    </xf>
    <xf numFmtId="0" fontId="19" fillId="0" borderId="1" xfId="2" applyFont="1" applyBorder="1" applyAlignment="1" applyProtection="1">
      <alignment horizontal="left" vertical="center" wrapText="1"/>
      <protection hidden="1"/>
    </xf>
    <xf numFmtId="0" fontId="19" fillId="0" borderId="0" xfId="2" applyFont="1" applyAlignment="1" applyProtection="1">
      <alignment horizontal="left" vertical="center" wrapText="1"/>
      <protection hidden="1"/>
    </xf>
    <xf numFmtId="0" fontId="19" fillId="0" borderId="57" xfId="2" applyFont="1" applyBorder="1" applyAlignment="1" applyProtection="1">
      <alignment horizontal="left" vertical="center" wrapText="1"/>
      <protection hidden="1"/>
    </xf>
    <xf numFmtId="0" fontId="19" fillId="0" borderId="59" xfId="2" applyFont="1" applyBorder="1" applyAlignment="1" applyProtection="1">
      <alignment vertical="center" wrapText="1"/>
      <protection hidden="1"/>
    </xf>
    <xf numFmtId="0" fontId="19" fillId="0" borderId="7" xfId="2" applyFont="1" applyBorder="1" applyAlignment="1" applyProtection="1">
      <alignment vertical="center" wrapText="1"/>
      <protection hidden="1"/>
    </xf>
    <xf numFmtId="0" fontId="19" fillId="0" borderId="7" xfId="2" applyFont="1" applyBorder="1" applyAlignment="1" applyProtection="1">
      <alignment vertical="center"/>
      <protection hidden="1"/>
    </xf>
    <xf numFmtId="0" fontId="19" fillId="0" borderId="1" xfId="2" applyFont="1" applyBorder="1" applyAlignment="1" applyProtection="1">
      <alignment vertical="center" wrapText="1"/>
      <protection hidden="1"/>
    </xf>
    <xf numFmtId="0" fontId="19" fillId="0" borderId="0" xfId="2" applyFont="1" applyAlignment="1" applyProtection="1">
      <alignment vertical="center"/>
      <protection hidden="1"/>
    </xf>
    <xf numFmtId="0" fontId="19" fillId="0" borderId="59" xfId="2" applyFont="1" applyBorder="1" applyAlignment="1" applyProtection="1">
      <alignment vertical="center"/>
      <protection hidden="1"/>
    </xf>
    <xf numFmtId="0" fontId="31" fillId="0" borderId="65" xfId="65" applyNumberFormat="1" applyFont="1" applyFill="1" applyBorder="1" applyAlignment="1" applyProtection="1">
      <alignment horizontal="left" vertical="center" wrapText="1"/>
      <protection hidden="1"/>
    </xf>
    <xf numFmtId="49" fontId="31" fillId="0" borderId="64" xfId="51" applyNumberFormat="1" applyFont="1" applyBorder="1" applyAlignment="1" applyProtection="1">
      <alignment horizontal="centerContinuous" vertical="center"/>
      <protection hidden="1"/>
    </xf>
    <xf numFmtId="43" fontId="31" fillId="0" borderId="65" xfId="65" applyNumberFormat="1" applyFont="1" applyFill="1" applyBorder="1" applyAlignment="1" applyProtection="1">
      <alignment horizontal="center" vertical="center"/>
      <protection hidden="1"/>
    </xf>
    <xf numFmtId="43" fontId="31" fillId="0" borderId="66" xfId="65" applyNumberFormat="1" applyFont="1" applyFill="1" applyBorder="1" applyAlignment="1" applyProtection="1">
      <alignment horizontal="center" vertical="center"/>
      <protection hidden="1"/>
    </xf>
    <xf numFmtId="43" fontId="17" fillId="10" borderId="0" xfId="4" applyNumberFormat="1" applyFont="1" applyFill="1" applyAlignment="1" applyProtection="1">
      <alignment horizontal="left" vertical="center"/>
      <protection locked="0"/>
    </xf>
    <xf numFmtId="43" fontId="17" fillId="0" borderId="68" xfId="4" applyNumberFormat="1" applyFont="1" applyBorder="1" applyAlignment="1" applyProtection="1">
      <alignment horizontal="left" vertical="center"/>
      <protection hidden="1"/>
    </xf>
    <xf numFmtId="0" fontId="58" fillId="0" borderId="65" xfId="0" applyFont="1" applyBorder="1" applyAlignment="1" applyProtection="1">
      <alignment horizontal="center" vertical="center"/>
      <protection hidden="1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43" fontId="17" fillId="0" borderId="0" xfId="4" applyNumberFormat="1" applyFont="1" applyAlignment="1">
      <alignment horizontal="left" vertical="center"/>
    </xf>
    <xf numFmtId="1" fontId="40" fillId="9" borderId="96" xfId="0" applyNumberFormat="1" applyFont="1" applyFill="1" applyBorder="1" applyAlignment="1" applyProtection="1">
      <alignment horizontal="center" vertical="center" wrapText="1"/>
      <protection hidden="1"/>
    </xf>
    <xf numFmtId="0" fontId="40" fillId="9" borderId="18" xfId="0" applyFont="1" applyFill="1" applyBorder="1" applyAlignment="1" applyProtection="1">
      <alignment horizontal="center" vertical="center" wrapText="1"/>
      <protection hidden="1"/>
    </xf>
    <xf numFmtId="2" fontId="40" fillId="9" borderId="18" xfId="0" applyNumberFormat="1" applyFont="1" applyFill="1" applyBorder="1" applyAlignment="1" applyProtection="1">
      <alignment vertical="justify"/>
      <protection hidden="1"/>
    </xf>
    <xf numFmtId="1" fontId="40" fillId="12" borderId="97" xfId="0" applyNumberFormat="1" applyFont="1" applyFill="1" applyBorder="1" applyAlignment="1" applyProtection="1">
      <alignment horizontal="center" vertical="center" wrapText="1"/>
      <protection hidden="1"/>
    </xf>
    <xf numFmtId="0" fontId="40" fillId="12" borderId="98" xfId="0" applyFont="1" applyFill="1" applyBorder="1" applyAlignment="1" applyProtection="1">
      <alignment horizontal="center" vertical="center" wrapText="1"/>
      <protection hidden="1"/>
    </xf>
    <xf numFmtId="2" fontId="40" fillId="12" borderId="98" xfId="0" applyNumberFormat="1" applyFont="1" applyFill="1" applyBorder="1" applyAlignment="1" applyProtection="1">
      <alignment horizontal="justify" vertical="justify"/>
      <protection hidden="1"/>
    </xf>
    <xf numFmtId="2" fontId="40" fillId="12" borderId="98" xfId="0" applyNumberFormat="1" applyFont="1" applyFill="1" applyBorder="1" applyAlignment="1" applyProtection="1">
      <alignment horizontal="center" vertical="center" wrapText="1"/>
      <protection hidden="1"/>
    </xf>
    <xf numFmtId="4" fontId="41" fillId="12" borderId="98" xfId="67" applyNumberFormat="1" applyFont="1" applyFill="1" applyBorder="1" applyAlignment="1" applyProtection="1">
      <alignment vertical="center" wrapText="1"/>
      <protection hidden="1"/>
    </xf>
    <xf numFmtId="1" fontId="41" fillId="0" borderId="46" xfId="0" applyNumberFormat="1" applyFont="1" applyBorder="1" applyAlignment="1" applyProtection="1">
      <alignment horizontal="center" vertical="center" wrapText="1"/>
      <protection hidden="1"/>
    </xf>
    <xf numFmtId="0" fontId="41" fillId="0" borderId="46" xfId="0" applyFont="1" applyBorder="1" applyAlignment="1" applyProtection="1">
      <alignment horizontal="center" vertical="center" wrapText="1"/>
      <protection hidden="1"/>
    </xf>
    <xf numFmtId="2" fontId="41" fillId="0" borderId="46" xfId="0" applyNumberFormat="1" applyFont="1" applyBorder="1" applyAlignment="1" applyProtection="1">
      <alignment horizontal="justify" vertical="justify"/>
      <protection hidden="1"/>
    </xf>
    <xf numFmtId="2" fontId="41" fillId="0" borderId="46" xfId="0" applyNumberFormat="1" applyFont="1" applyBorder="1" applyAlignment="1" applyProtection="1">
      <alignment horizontal="center" vertical="center" wrapText="1"/>
      <protection hidden="1"/>
    </xf>
    <xf numFmtId="4" fontId="41" fillId="0" borderId="46" xfId="67" applyNumberFormat="1" applyFont="1" applyBorder="1" applyAlignment="1" applyProtection="1">
      <alignment vertical="center" wrapText="1"/>
      <protection hidden="1"/>
    </xf>
    <xf numFmtId="1" fontId="41" fillId="0" borderId="28" xfId="0" applyNumberFormat="1" applyFont="1" applyBorder="1" applyAlignment="1" applyProtection="1">
      <alignment horizontal="center" vertical="center" wrapText="1"/>
      <protection hidden="1"/>
    </xf>
    <xf numFmtId="0" fontId="41" fillId="0" borderId="28" xfId="0" applyFont="1" applyBorder="1" applyAlignment="1" applyProtection="1">
      <alignment horizontal="center" vertical="center" wrapText="1"/>
      <protection hidden="1"/>
    </xf>
    <xf numFmtId="2" fontId="41" fillId="0" borderId="28" xfId="0" applyNumberFormat="1" applyFont="1" applyBorder="1" applyAlignment="1" applyProtection="1">
      <alignment horizontal="justify" vertical="justify"/>
      <protection hidden="1"/>
    </xf>
    <xf numFmtId="2" fontId="41" fillId="0" borderId="28" xfId="0" applyNumberFormat="1" applyFont="1" applyBorder="1" applyAlignment="1" applyProtection="1">
      <alignment horizontal="center" vertical="center" wrapText="1"/>
      <protection hidden="1"/>
    </xf>
    <xf numFmtId="4" fontId="41" fillId="0" borderId="28" xfId="67" applyNumberFormat="1" applyFont="1" applyBorder="1" applyAlignment="1" applyProtection="1">
      <alignment vertical="center" wrapText="1"/>
      <protection hidden="1"/>
    </xf>
    <xf numFmtId="1" fontId="41" fillId="0" borderId="45" xfId="0" applyNumberFormat="1" applyFont="1" applyBorder="1" applyAlignment="1" applyProtection="1">
      <alignment horizontal="center" vertical="center" wrapText="1"/>
      <protection hidden="1"/>
    </xf>
    <xf numFmtId="0" fontId="41" fillId="0" borderId="45" xfId="0" applyFont="1" applyBorder="1" applyAlignment="1" applyProtection="1">
      <alignment horizontal="center" vertical="center" wrapText="1"/>
      <protection hidden="1"/>
    </xf>
    <xf numFmtId="2" fontId="41" fillId="0" borderId="45" xfId="0" applyNumberFormat="1" applyFont="1" applyBorder="1" applyAlignment="1" applyProtection="1">
      <alignment horizontal="justify" vertical="justify"/>
      <protection hidden="1"/>
    </xf>
    <xf numFmtId="2" fontId="41" fillId="0" borderId="45" xfId="0" applyNumberFormat="1" applyFont="1" applyBorder="1" applyAlignment="1" applyProtection="1">
      <alignment horizontal="center" vertical="center" wrapText="1"/>
      <protection hidden="1"/>
    </xf>
    <xf numFmtId="4" fontId="41" fillId="0" borderId="45" xfId="67" applyNumberFormat="1" applyFont="1" applyBorder="1" applyAlignment="1" applyProtection="1">
      <alignment vertical="center" wrapText="1"/>
      <protection hidden="1"/>
    </xf>
    <xf numFmtId="1" fontId="40" fillId="12" borderId="54" xfId="0" applyNumberFormat="1" applyFont="1" applyFill="1" applyBorder="1" applyAlignment="1" applyProtection="1">
      <alignment horizontal="center" vertical="center" wrapText="1"/>
      <protection hidden="1"/>
    </xf>
    <xf numFmtId="0" fontId="40" fillId="12" borderId="62" xfId="0" applyFont="1" applyFill="1" applyBorder="1" applyAlignment="1" applyProtection="1">
      <alignment horizontal="center" vertical="center" wrapText="1"/>
      <protection hidden="1"/>
    </xf>
    <xf numFmtId="2" fontId="40" fillId="12" borderId="62" xfId="0" applyNumberFormat="1" applyFont="1" applyFill="1" applyBorder="1" applyAlignment="1" applyProtection="1">
      <alignment horizontal="justify" vertical="justify"/>
      <protection hidden="1"/>
    </xf>
    <xf numFmtId="2" fontId="40" fillId="12" borderId="62" xfId="0" applyNumberFormat="1" applyFont="1" applyFill="1" applyBorder="1" applyAlignment="1" applyProtection="1">
      <alignment horizontal="center" vertical="center" wrapText="1"/>
      <protection hidden="1"/>
    </xf>
    <xf numFmtId="4" fontId="41" fillId="12" borderId="62" xfId="67" applyNumberFormat="1" applyFont="1" applyFill="1" applyBorder="1" applyAlignment="1" applyProtection="1">
      <alignment vertical="center" wrapText="1"/>
      <protection hidden="1"/>
    </xf>
    <xf numFmtId="1" fontId="40" fillId="12" borderId="91" xfId="0" applyNumberFormat="1" applyFont="1" applyFill="1" applyBorder="1" applyAlignment="1" applyProtection="1">
      <alignment horizontal="center" vertical="center" wrapText="1"/>
      <protection hidden="1"/>
    </xf>
    <xf numFmtId="0" fontId="40" fillId="12" borderId="92" xfId="0" applyFont="1" applyFill="1" applyBorder="1" applyAlignment="1" applyProtection="1">
      <alignment horizontal="center" vertical="center" wrapText="1"/>
      <protection hidden="1"/>
    </xf>
    <xf numFmtId="2" fontId="40" fillId="12" borderId="92" xfId="0" applyNumberFormat="1" applyFont="1" applyFill="1" applyBorder="1" applyAlignment="1" applyProtection="1">
      <alignment horizontal="justify" vertical="justify"/>
      <protection hidden="1"/>
    </xf>
    <xf numFmtId="2" fontId="40" fillId="12" borderId="92" xfId="0" applyNumberFormat="1" applyFont="1" applyFill="1" applyBorder="1" applyAlignment="1" applyProtection="1">
      <alignment horizontal="center" vertical="center" wrapText="1"/>
      <protection hidden="1"/>
    </xf>
    <xf numFmtId="4" fontId="41" fillId="12" borderId="92" xfId="67" applyNumberFormat="1" applyFont="1" applyFill="1" applyBorder="1" applyAlignment="1" applyProtection="1">
      <alignment vertical="center" wrapText="1"/>
      <protection hidden="1"/>
    </xf>
    <xf numFmtId="0" fontId="41" fillId="0" borderId="72" xfId="2" applyFont="1" applyBorder="1" applyAlignment="1" applyProtection="1">
      <alignment vertical="center" wrapText="1"/>
      <protection hidden="1"/>
    </xf>
    <xf numFmtId="0" fontId="41" fillId="0" borderId="72" xfId="2" applyFont="1" applyBorder="1" applyAlignment="1" applyProtection="1">
      <alignment horizontal="left" vertical="center" wrapText="1"/>
      <protection hidden="1"/>
    </xf>
    <xf numFmtId="0" fontId="41" fillId="0" borderId="72" xfId="2" applyFont="1" applyBorder="1" applyAlignment="1" applyProtection="1">
      <alignment horizontal="center" vertical="center" wrapText="1"/>
      <protection hidden="1"/>
    </xf>
    <xf numFmtId="4" fontId="41" fillId="0" borderId="7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0" fillId="0" borderId="48" xfId="2" applyFont="1" applyBorder="1" applyAlignment="1" applyProtection="1">
      <alignment vertical="center"/>
      <protection hidden="1"/>
    </xf>
    <xf numFmtId="0" fontId="0" fillId="0" borderId="15" xfId="2" applyFont="1" applyBorder="1" applyAlignment="1" applyProtection="1">
      <alignment vertical="center"/>
      <protection hidden="1"/>
    </xf>
    <xf numFmtId="10" fontId="21" fillId="10" borderId="103" xfId="20" applyNumberFormat="1" applyFill="1" applyBorder="1" applyAlignment="1" applyProtection="1">
      <alignment horizontal="center" vertical="center"/>
      <protection locked="0"/>
    </xf>
    <xf numFmtId="0" fontId="12" fillId="0" borderId="14" xfId="2" applyFont="1" applyBorder="1" applyAlignment="1" applyProtection="1">
      <alignment vertical="center"/>
      <protection hidden="1"/>
    </xf>
    <xf numFmtId="168" fontId="3" fillId="0" borderId="7" xfId="2" applyNumberFormat="1" applyFont="1" applyBorder="1" applyAlignment="1" applyProtection="1">
      <alignment vertical="center"/>
      <protection locked="0"/>
    </xf>
    <xf numFmtId="168" fontId="4" fillId="0" borderId="0" xfId="2" applyNumberFormat="1" applyFont="1" applyProtection="1">
      <protection locked="0"/>
    </xf>
    <xf numFmtId="168" fontId="4" fillId="0" borderId="0" xfId="2" applyNumberFormat="1" applyFont="1" applyAlignment="1" applyProtection="1">
      <alignment vertical="center"/>
      <protection locked="0"/>
    </xf>
    <xf numFmtId="168" fontId="6" fillId="0" borderId="0" xfId="2" applyNumberFormat="1" applyFont="1" applyAlignment="1" applyProtection="1">
      <alignment vertical="center"/>
      <protection locked="0"/>
    </xf>
    <xf numFmtId="168" fontId="18" fillId="0" borderId="0" xfId="2" applyNumberFormat="1" applyFont="1" applyAlignment="1" applyProtection="1">
      <alignment horizontal="center" vertical="center"/>
      <protection locked="0"/>
    </xf>
    <xf numFmtId="168" fontId="19" fillId="0" borderId="7" xfId="2" applyNumberFormat="1" applyFont="1" applyBorder="1" applyAlignment="1" applyProtection="1">
      <alignment vertical="center" wrapText="1"/>
      <protection hidden="1"/>
    </xf>
    <xf numFmtId="168" fontId="19" fillId="0" borderId="0" xfId="2" applyNumberFormat="1" applyFont="1" applyAlignment="1" applyProtection="1">
      <alignment horizontal="left" vertical="center" wrapText="1"/>
      <protection hidden="1"/>
    </xf>
    <xf numFmtId="168" fontId="15" fillId="0" borderId="0" xfId="0" applyNumberFormat="1" applyFont="1" applyProtection="1">
      <protection hidden="1"/>
    </xf>
    <xf numFmtId="168" fontId="12" fillId="0" borderId="7" xfId="2" applyNumberFormat="1" applyFont="1" applyBorder="1" applyAlignment="1" applyProtection="1">
      <alignment horizontal="left" vertical="center" wrapText="1"/>
      <protection hidden="1"/>
    </xf>
    <xf numFmtId="168" fontId="31" fillId="0" borderId="0" xfId="65" applyNumberFormat="1" applyFont="1" applyFill="1" applyBorder="1" applyAlignment="1" applyProtection="1">
      <alignment horizontal="center" vertical="center"/>
      <protection hidden="1"/>
    </xf>
    <xf numFmtId="168" fontId="0" fillId="0" borderId="65" xfId="0" applyNumberFormat="1" applyBorder="1" applyProtection="1">
      <protection hidden="1"/>
    </xf>
    <xf numFmtId="168" fontId="29" fillId="0" borderId="0" xfId="65" applyNumberFormat="1" applyFont="1" applyFill="1" applyBorder="1" applyAlignment="1" applyProtection="1">
      <alignment horizontal="center" vertical="center"/>
      <protection hidden="1"/>
    </xf>
    <xf numFmtId="168" fontId="31" fillId="0" borderId="70" xfId="65" applyNumberFormat="1" applyFont="1" applyFill="1" applyBorder="1" applyAlignment="1" applyProtection="1">
      <alignment horizontal="center" vertical="center"/>
      <protection hidden="1"/>
    </xf>
    <xf numFmtId="168" fontId="0" fillId="0" borderId="0" xfId="0" applyNumberFormat="1" applyProtection="1">
      <protection locked="0"/>
    </xf>
    <xf numFmtId="0" fontId="35" fillId="2" borderId="113" xfId="20" applyFont="1" applyFill="1" applyBorder="1" applyAlignment="1" applyProtection="1">
      <alignment horizontal="center" vertical="center"/>
      <protection hidden="1"/>
    </xf>
    <xf numFmtId="0" fontId="35" fillId="2" borderId="115" xfId="20" applyFont="1" applyFill="1" applyBorder="1" applyAlignment="1" applyProtection="1">
      <alignment horizontal="center" vertical="center"/>
      <protection hidden="1"/>
    </xf>
    <xf numFmtId="177" fontId="5" fillId="0" borderId="15" xfId="4" applyNumberFormat="1" applyFont="1" applyBorder="1" applyAlignment="1" applyProtection="1">
      <alignment horizontal="center" vertical="center" wrapText="1"/>
      <protection hidden="1"/>
    </xf>
    <xf numFmtId="0" fontId="0" fillId="0" borderId="72" xfId="2" applyFont="1" applyBorder="1" applyAlignment="1" applyProtection="1">
      <alignment vertical="center" wrapText="1"/>
      <protection hidden="1"/>
    </xf>
    <xf numFmtId="0" fontId="0" fillId="0" borderId="72" xfId="2" applyFont="1" applyBorder="1" applyAlignment="1" applyProtection="1">
      <alignment horizontal="left" vertical="center" wrapText="1"/>
      <protection hidden="1"/>
    </xf>
    <xf numFmtId="0" fontId="0" fillId="0" borderId="72" xfId="2" applyFont="1" applyBorder="1" applyAlignment="1" applyProtection="1">
      <alignment horizontal="center" vertical="center" wrapText="1"/>
      <protection hidden="1"/>
    </xf>
    <xf numFmtId="49" fontId="37" fillId="2" borderId="106" xfId="2" applyNumberFormat="1" applyFont="1" applyFill="1" applyBorder="1" applyAlignment="1" applyProtection="1">
      <alignment horizontal="center" vertical="center"/>
      <protection hidden="1"/>
    </xf>
    <xf numFmtId="0" fontId="37" fillId="2" borderId="107" xfId="2" applyFont="1" applyFill="1" applyBorder="1" applyAlignment="1" applyProtection="1">
      <alignment horizontal="center" vertical="center" wrapText="1"/>
      <protection hidden="1"/>
    </xf>
    <xf numFmtId="4" fontId="37" fillId="3" borderId="107" xfId="2" applyNumberFormat="1" applyFont="1" applyFill="1" applyBorder="1" applyAlignment="1" applyProtection="1">
      <alignment horizontal="center" vertical="center" wrapText="1"/>
      <protection hidden="1"/>
    </xf>
    <xf numFmtId="168" fontId="37" fillId="2" borderId="117" xfId="2" applyNumberFormat="1" applyFont="1" applyFill="1" applyBorder="1" applyAlignment="1" applyProtection="1">
      <alignment horizontal="center" vertical="center" wrapText="1"/>
      <protection hidden="1"/>
    </xf>
    <xf numFmtId="43" fontId="5" fillId="6" borderId="47" xfId="2" applyNumberFormat="1" applyFont="1" applyFill="1" applyBorder="1" applyAlignment="1" applyProtection="1">
      <alignment horizontal="center" vertical="center" wrapText="1"/>
      <protection hidden="1"/>
    </xf>
    <xf numFmtId="43" fontId="37" fillId="2" borderId="119" xfId="4" applyNumberFormat="1" applyFont="1" applyFill="1" applyBorder="1" applyAlignment="1" applyProtection="1">
      <alignment horizontal="center" vertical="center"/>
      <protection hidden="1"/>
    </xf>
    <xf numFmtId="9" fontId="37" fillId="2" borderId="120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2" applyFont="1" applyBorder="1" applyAlignment="1" applyProtection="1">
      <alignment vertical="center"/>
      <protection locked="0"/>
    </xf>
    <xf numFmtId="0" fontId="1" fillId="0" borderId="0" xfId="74" applyProtection="1">
      <protection hidden="1"/>
    </xf>
    <xf numFmtId="0" fontId="1" fillId="15" borderId="0" xfId="74" applyFill="1" applyAlignment="1" applyProtection="1">
      <alignment vertical="top" wrapText="1"/>
      <protection hidden="1"/>
    </xf>
    <xf numFmtId="0" fontId="1" fillId="15" borderId="0" xfId="74" applyFill="1" applyProtection="1">
      <protection hidden="1"/>
    </xf>
    <xf numFmtId="0" fontId="40" fillId="0" borderId="0" xfId="73" applyFont="1" applyAlignment="1" applyProtection="1">
      <alignment vertical="center"/>
      <protection hidden="1"/>
    </xf>
    <xf numFmtId="182" fontId="40" fillId="0" borderId="0" xfId="73" applyNumberFormat="1" applyFont="1" applyAlignment="1" applyProtection="1">
      <alignment horizontal="left" vertical="center"/>
      <protection hidden="1"/>
    </xf>
    <xf numFmtId="0" fontId="62" fillId="0" borderId="0" xfId="73" applyFont="1" applyAlignment="1" applyProtection="1">
      <alignment horizontal="left" vertical="center"/>
      <protection hidden="1"/>
    </xf>
    <xf numFmtId="0" fontId="1" fillId="0" borderId="0" xfId="74" applyAlignment="1" applyProtection="1">
      <alignment vertical="center"/>
      <protection hidden="1"/>
    </xf>
    <xf numFmtId="0" fontId="63" fillId="16" borderId="92" xfId="73" applyFont="1" applyFill="1" applyBorder="1" applyAlignment="1" applyProtection="1">
      <alignment horizontal="center" vertical="center" wrapText="1"/>
      <protection hidden="1"/>
    </xf>
    <xf numFmtId="0" fontId="55" fillId="11" borderId="92" xfId="73" applyFont="1" applyFill="1" applyBorder="1" applyAlignment="1" applyProtection="1">
      <alignment horizontal="left" vertical="center" wrapText="1"/>
      <protection hidden="1"/>
    </xf>
    <xf numFmtId="0" fontId="55" fillId="11" borderId="67" xfId="73" applyFont="1" applyFill="1" applyBorder="1" applyAlignment="1" applyProtection="1">
      <alignment horizontal="center" vertical="center" wrapText="1"/>
      <protection hidden="1"/>
    </xf>
    <xf numFmtId="10" fontId="40" fillId="11" borderId="121" xfId="76" applyNumberFormat="1" applyFont="1" applyFill="1" applyBorder="1" applyAlignment="1" applyProtection="1">
      <alignment horizontal="center" vertical="center" wrapText="1"/>
      <protection hidden="1"/>
    </xf>
    <xf numFmtId="0" fontId="55" fillId="11" borderId="68" xfId="73" applyFont="1" applyFill="1" applyBorder="1" applyAlignment="1" applyProtection="1">
      <alignment horizontal="center" vertical="center" wrapText="1"/>
      <protection hidden="1"/>
    </xf>
    <xf numFmtId="10" fontId="40" fillId="11" borderId="92" xfId="76" applyNumberFormat="1" applyFont="1" applyFill="1" applyBorder="1" applyAlignment="1" applyProtection="1">
      <alignment horizontal="center" vertical="center" wrapText="1"/>
      <protection hidden="1"/>
    </xf>
    <xf numFmtId="0" fontId="63" fillId="11" borderId="68" xfId="73" applyFont="1" applyFill="1" applyBorder="1" applyAlignment="1" applyProtection="1">
      <alignment horizontal="center" vertical="center" wrapText="1"/>
      <protection hidden="1"/>
    </xf>
    <xf numFmtId="10" fontId="40" fillId="16" borderId="92" xfId="75" applyNumberFormat="1" applyFont="1" applyFill="1" applyBorder="1" applyAlignment="1" applyProtection="1">
      <alignment horizontal="center" vertical="center" wrapText="1"/>
      <protection hidden="1"/>
    </xf>
    <xf numFmtId="10" fontId="41" fillId="14" borderId="92" xfId="7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4" applyProtection="1">
      <protection locked="0"/>
    </xf>
    <xf numFmtId="10" fontId="51" fillId="0" borderId="19" xfId="54" applyNumberFormat="1" applyFont="1" applyBorder="1" applyAlignment="1" applyProtection="1">
      <alignment vertical="center"/>
      <protection hidden="1"/>
    </xf>
    <xf numFmtId="0" fontId="0" fillId="0" borderId="3" xfId="2" applyFont="1" applyBorder="1" applyAlignment="1" applyProtection="1">
      <alignment vertical="center"/>
      <protection locked="0"/>
    </xf>
    <xf numFmtId="0" fontId="0" fillId="0" borderId="5" xfId="2" applyFont="1" applyBorder="1" applyAlignment="1" applyProtection="1">
      <alignment vertical="center"/>
      <protection locked="0"/>
    </xf>
    <xf numFmtId="0" fontId="0" fillId="0" borderId="13" xfId="2" applyFont="1" applyBorder="1" applyAlignment="1" applyProtection="1">
      <alignment vertical="center"/>
      <protection locked="0"/>
    </xf>
    <xf numFmtId="0" fontId="0" fillId="0" borderId="14" xfId="2" applyFont="1" applyBorder="1" applyAlignment="1" applyProtection="1">
      <alignment vertical="center"/>
      <protection locked="0"/>
    </xf>
    <xf numFmtId="0" fontId="18" fillId="0" borderId="14" xfId="2" applyFont="1" applyBorder="1" applyAlignment="1" applyProtection="1">
      <alignment vertical="center"/>
      <protection locked="0"/>
    </xf>
    <xf numFmtId="0" fontId="18" fillId="0" borderId="14" xfId="2" applyFont="1" applyBorder="1" applyAlignment="1" applyProtection="1">
      <alignment horizontal="center" vertical="center"/>
      <protection locked="0"/>
    </xf>
    <xf numFmtId="0" fontId="0" fillId="0" borderId="15" xfId="2" applyFont="1" applyBorder="1" applyAlignment="1" applyProtection="1">
      <alignment vertical="center"/>
      <protection locked="0"/>
    </xf>
    <xf numFmtId="10" fontId="21" fillId="10" borderId="122" xfId="20" applyNumberFormat="1" applyFill="1" applyBorder="1" applyAlignment="1" applyProtection="1">
      <alignment horizontal="center" vertical="center"/>
      <protection locked="0"/>
    </xf>
    <xf numFmtId="171" fontId="44" fillId="2" borderId="18" xfId="3" applyNumberFormat="1" applyFont="1" applyFill="1" applyBorder="1" applyAlignment="1" applyProtection="1">
      <alignment horizontal="center" vertical="center"/>
      <protection hidden="1"/>
    </xf>
    <xf numFmtId="43" fontId="41" fillId="0" borderId="0" xfId="2" applyNumberFormat="1" applyFont="1" applyAlignment="1" applyProtection="1">
      <alignment vertical="center"/>
      <protection locked="0"/>
    </xf>
    <xf numFmtId="10" fontId="56" fillId="2" borderId="20" xfId="2" applyNumberFormat="1" applyFont="1" applyFill="1" applyBorder="1" applyAlignment="1" applyProtection="1">
      <alignment horizontal="center" vertical="center" wrapText="1"/>
      <protection hidden="1"/>
    </xf>
    <xf numFmtId="10" fontId="0" fillId="10" borderId="103" xfId="20" applyNumberFormat="1" applyFont="1" applyFill="1" applyBorder="1" applyAlignment="1" applyProtection="1">
      <alignment horizontal="center" vertical="center"/>
      <protection locked="0"/>
    </xf>
    <xf numFmtId="0" fontId="50" fillId="0" borderId="0" xfId="2" applyFont="1" applyAlignment="1" applyProtection="1">
      <alignment horizontal="center" vertical="center" wrapText="1"/>
      <protection locked="0"/>
    </xf>
    <xf numFmtId="4" fontId="41" fillId="0" borderId="0" xfId="2" applyNumberFormat="1" applyFont="1" applyAlignment="1" applyProtection="1">
      <alignment horizontal="center" vertical="center" wrapText="1"/>
      <protection locked="0"/>
    </xf>
    <xf numFmtId="4" fontId="44" fillId="0" borderId="0" xfId="2" applyNumberFormat="1" applyFont="1" applyAlignment="1" applyProtection="1">
      <alignment horizontal="center" vertical="center" wrapText="1"/>
      <protection locked="0"/>
    </xf>
    <xf numFmtId="166" fontId="52" fillId="0" borderId="0" xfId="2" applyNumberFormat="1" applyFont="1" applyAlignment="1" applyProtection="1">
      <alignment horizontal="centerContinuous" vertical="center" wrapText="1"/>
      <protection locked="0"/>
    </xf>
    <xf numFmtId="166" fontId="40" fillId="0" borderId="0" xfId="3" applyFont="1" applyAlignment="1" applyProtection="1">
      <alignment horizontal="centerContinuous" vertical="center"/>
      <protection locked="0"/>
    </xf>
    <xf numFmtId="2" fontId="55" fillId="0" borderId="0" xfId="0" applyNumberFormat="1" applyFont="1" applyAlignment="1" applyProtection="1">
      <alignment horizontal="center" vertical="center"/>
      <protection locked="0"/>
    </xf>
    <xf numFmtId="2" fontId="55" fillId="0" borderId="68" xfId="0" applyNumberFormat="1" applyFont="1" applyBorder="1" applyAlignment="1" applyProtection="1">
      <alignment horizontal="center" vertical="center"/>
      <protection locked="0"/>
    </xf>
    <xf numFmtId="4" fontId="41" fillId="0" borderId="0" xfId="52" applyNumberFormat="1" applyFont="1" applyAlignment="1" applyProtection="1">
      <alignment horizontal="center" vertical="center"/>
      <protection locked="0"/>
    </xf>
    <xf numFmtId="4" fontId="44" fillId="0" borderId="0" xfId="2" applyNumberFormat="1" applyFont="1" applyAlignment="1" applyProtection="1">
      <alignment horizontal="center" vertical="center"/>
      <protection locked="0"/>
    </xf>
    <xf numFmtId="10" fontId="44" fillId="0" borderId="0" xfId="54" applyNumberFormat="1" applyFont="1" applyAlignment="1" applyProtection="1">
      <alignment vertical="center"/>
      <protection locked="0"/>
    </xf>
    <xf numFmtId="0" fontId="41" fillId="0" borderId="123" xfId="2" applyFont="1" applyBorder="1" applyAlignment="1" applyProtection="1">
      <alignment horizontal="left" vertical="center"/>
      <protection locked="0"/>
    </xf>
    <xf numFmtId="0" fontId="41" fillId="0" borderId="124" xfId="2" applyFont="1" applyBorder="1" applyAlignment="1" applyProtection="1">
      <alignment horizontal="left" vertical="center"/>
      <protection locked="0"/>
    </xf>
    <xf numFmtId="0" fontId="43" fillId="0" borderId="0" xfId="2" applyFont="1" applyAlignment="1" applyProtection="1">
      <alignment horizontal="center" vertical="center"/>
      <protection locked="0"/>
    </xf>
    <xf numFmtId="168" fontId="44" fillId="0" borderId="0" xfId="2" applyNumberFormat="1" applyFont="1" applyAlignment="1" applyProtection="1">
      <alignment vertical="center"/>
      <protection locked="0"/>
    </xf>
    <xf numFmtId="0" fontId="41" fillId="0" borderId="4" xfId="2" applyFont="1" applyBorder="1" applyAlignment="1" applyProtection="1">
      <alignment horizontal="left" vertical="center"/>
      <protection locked="0"/>
    </xf>
    <xf numFmtId="0" fontId="64" fillId="2" borderId="18" xfId="2" applyFont="1" applyFill="1" applyBorder="1" applyAlignment="1" applyProtection="1">
      <alignment horizontal="left" vertical="center"/>
      <protection hidden="1"/>
    </xf>
    <xf numFmtId="43" fontId="41" fillId="17" borderId="46" xfId="3" applyNumberFormat="1" applyFont="1" applyFill="1" applyBorder="1" applyAlignment="1" applyProtection="1">
      <alignment horizontal="right" vertical="center"/>
      <protection hidden="1"/>
    </xf>
    <xf numFmtId="10" fontId="51" fillId="17" borderId="19" xfId="54" applyNumberFormat="1" applyFont="1" applyFill="1" applyBorder="1" applyAlignment="1" applyProtection="1">
      <alignment vertical="center"/>
      <protection hidden="1"/>
    </xf>
    <xf numFmtId="4" fontId="47" fillId="0" borderId="0" xfId="2" applyNumberFormat="1" applyFont="1" applyAlignment="1" applyProtection="1">
      <alignment horizontal="right" vertical="center"/>
      <protection hidden="1"/>
    </xf>
    <xf numFmtId="0" fontId="50" fillId="0" borderId="0" xfId="2" applyFont="1" applyAlignment="1" applyProtection="1">
      <alignment horizontal="right" vertical="center"/>
      <protection hidden="1"/>
    </xf>
    <xf numFmtId="0" fontId="50" fillId="0" borderId="14" xfId="2" applyFont="1" applyBorder="1" applyAlignment="1" applyProtection="1">
      <alignment horizontal="right" vertical="center"/>
      <protection hidden="1"/>
    </xf>
    <xf numFmtId="175" fontId="5" fillId="0" borderId="5" xfId="2" applyNumberFormat="1" applyFont="1" applyBorder="1" applyAlignment="1" applyProtection="1">
      <alignment horizontal="center" vertical="center" wrapText="1"/>
      <protection hidden="1"/>
    </xf>
    <xf numFmtId="180" fontId="5" fillId="0" borderId="5" xfId="3" applyNumberFormat="1" applyFont="1" applyBorder="1" applyAlignment="1" applyProtection="1">
      <alignment horizontal="center" vertical="center"/>
      <protection hidden="1"/>
    </xf>
    <xf numFmtId="178" fontId="5" fillId="0" borderId="5" xfId="3" applyNumberFormat="1" applyFont="1" applyBorder="1" applyAlignment="1" applyProtection="1">
      <alignment horizontal="center" vertical="center"/>
      <protection hidden="1"/>
    </xf>
    <xf numFmtId="0" fontId="37" fillId="2" borderId="118" xfId="2" quotePrefix="1" applyFont="1" applyFill="1" applyBorder="1" applyAlignment="1" applyProtection="1">
      <alignment horizontal="center" vertical="center"/>
      <protection hidden="1"/>
    </xf>
    <xf numFmtId="0" fontId="37" fillId="2" borderId="119" xfId="2" applyFont="1" applyFill="1" applyBorder="1" applyAlignment="1" applyProtection="1">
      <alignment horizontal="center" vertical="center"/>
      <protection hidden="1"/>
    </xf>
    <xf numFmtId="43" fontId="44" fillId="2" borderId="49" xfId="3" applyNumberFormat="1" applyFont="1" applyFill="1" applyBorder="1" applyAlignment="1" applyProtection="1">
      <alignment horizontal="center" vertical="center"/>
      <protection hidden="1"/>
    </xf>
    <xf numFmtId="171" fontId="44" fillId="2" borderId="49" xfId="3" applyNumberFormat="1" applyFont="1" applyFill="1" applyBorder="1" applyAlignment="1" applyProtection="1">
      <alignment horizontal="center" vertical="center"/>
      <protection hidden="1"/>
    </xf>
    <xf numFmtId="171" fontId="44" fillId="2" borderId="17" xfId="3" applyNumberFormat="1" applyFont="1" applyFill="1" applyBorder="1" applyAlignment="1" applyProtection="1">
      <alignment horizontal="center" vertical="center"/>
      <protection hidden="1"/>
    </xf>
    <xf numFmtId="171" fontId="44" fillId="2" borderId="18" xfId="3" applyNumberFormat="1" applyFont="1" applyFill="1" applyBorder="1" applyAlignment="1" applyProtection="1">
      <alignment horizontal="center" vertical="center"/>
      <protection hidden="1"/>
    </xf>
    <xf numFmtId="49" fontId="30" fillId="0" borderId="61" xfId="51" applyNumberFormat="1" applyFont="1" applyBorder="1" applyAlignment="1" applyProtection="1">
      <alignment horizontal="center" vertical="center"/>
      <protection hidden="1"/>
    </xf>
    <xf numFmtId="49" fontId="30" fillId="0" borderId="62" xfId="51" applyNumberFormat="1" applyFont="1" applyBorder="1" applyAlignment="1" applyProtection="1">
      <alignment horizontal="center" vertical="center"/>
      <protection hidden="1"/>
    </xf>
    <xf numFmtId="49" fontId="30" fillId="0" borderId="63" xfId="51" applyNumberFormat="1" applyFont="1" applyBorder="1" applyAlignment="1" applyProtection="1">
      <alignment horizontal="center" vertical="center"/>
      <protection hidden="1"/>
    </xf>
    <xf numFmtId="170" fontId="12" fillId="0" borderId="78" xfId="2" applyNumberFormat="1" applyFont="1" applyBorder="1" applyAlignment="1" applyProtection="1">
      <alignment horizontal="center" vertical="center" wrapText="1"/>
      <protection hidden="1"/>
    </xf>
    <xf numFmtId="170" fontId="12" fillId="0" borderId="79" xfId="2" applyNumberFormat="1" applyFont="1" applyBorder="1" applyAlignment="1" applyProtection="1">
      <alignment horizontal="center" vertical="center" wrapText="1"/>
      <protection hidden="1"/>
    </xf>
    <xf numFmtId="10" fontId="5" fillId="0" borderId="9" xfId="20" applyNumberFormat="1" applyFont="1" applyBorder="1" applyAlignment="1" applyProtection="1">
      <alignment horizontal="center" vertical="center"/>
      <protection hidden="1"/>
    </xf>
    <xf numFmtId="10" fontId="5" fillId="0" borderId="75" xfId="20" applyNumberFormat="1" applyFont="1" applyBorder="1" applyAlignment="1" applyProtection="1">
      <alignment horizontal="center" vertical="center"/>
      <protection hidden="1"/>
    </xf>
    <xf numFmtId="0" fontId="35" fillId="2" borderId="111" xfId="20" applyFont="1" applyFill="1" applyBorder="1" applyAlignment="1" applyProtection="1">
      <alignment horizontal="center" vertical="center"/>
      <protection hidden="1"/>
    </xf>
    <xf numFmtId="170" fontId="12" fillId="0" borderId="8" xfId="2" applyNumberFormat="1" applyFont="1" applyBorder="1" applyAlignment="1" applyProtection="1">
      <alignment horizontal="center" vertical="center" wrapText="1"/>
      <protection hidden="1"/>
    </xf>
    <xf numFmtId="170" fontId="12" fillId="0" borderId="74" xfId="2" applyNumberFormat="1" applyFont="1" applyBorder="1" applyAlignment="1" applyProtection="1">
      <alignment horizontal="center" vertical="center" wrapText="1"/>
      <protection hidden="1"/>
    </xf>
    <xf numFmtId="166" fontId="39" fillId="2" borderId="104" xfId="3" applyFont="1" applyFill="1" applyBorder="1" applyAlignment="1" applyProtection="1">
      <alignment horizontal="center" vertical="center"/>
      <protection hidden="1"/>
    </xf>
    <xf numFmtId="166" fontId="39" fillId="2" borderId="107" xfId="3" applyFont="1" applyFill="1" applyBorder="1" applyAlignment="1" applyProtection="1">
      <alignment horizontal="center" vertical="center"/>
      <protection hidden="1"/>
    </xf>
    <xf numFmtId="172" fontId="5" fillId="0" borderId="9" xfId="20" applyNumberFormat="1" applyFont="1" applyBorder="1" applyAlignment="1" applyProtection="1">
      <alignment horizontal="center" vertical="center"/>
      <protection hidden="1"/>
    </xf>
    <xf numFmtId="172" fontId="5" fillId="0" borderId="75" xfId="20" applyNumberFormat="1" applyFont="1" applyBorder="1" applyAlignment="1" applyProtection="1">
      <alignment horizontal="center" vertical="center"/>
      <protection hidden="1"/>
    </xf>
    <xf numFmtId="179" fontId="35" fillId="2" borderId="114" xfId="20" applyNumberFormat="1" applyFont="1" applyFill="1" applyBorder="1" applyAlignment="1" applyProtection="1">
      <alignment horizontal="center" vertical="center"/>
      <protection hidden="1"/>
    </xf>
    <xf numFmtId="0" fontId="0" fillId="0" borderId="116" xfId="0" applyBorder="1" applyAlignment="1" applyProtection="1">
      <alignment horizontal="center" vertical="center"/>
      <protection hidden="1"/>
    </xf>
    <xf numFmtId="0" fontId="38" fillId="2" borderId="112" xfId="20" applyFont="1" applyFill="1" applyBorder="1" applyAlignment="1" applyProtection="1">
      <alignment horizontal="center" vertical="center"/>
      <protection hidden="1"/>
    </xf>
    <xf numFmtId="166" fontId="39" fillId="2" borderId="105" xfId="3" applyFont="1" applyFill="1" applyBorder="1" applyAlignment="1" applyProtection="1">
      <alignment horizontal="center" vertical="center"/>
      <protection hidden="1"/>
    </xf>
    <xf numFmtId="166" fontId="39" fillId="2" borderId="108" xfId="3" applyFont="1" applyFill="1" applyBorder="1" applyAlignment="1" applyProtection="1">
      <alignment horizontal="center" vertical="center"/>
      <protection hidden="1"/>
    </xf>
    <xf numFmtId="166" fontId="20" fillId="0" borderId="83" xfId="3" applyFont="1" applyBorder="1" applyAlignment="1" applyProtection="1">
      <alignment horizontal="center" vertical="center"/>
      <protection hidden="1"/>
    </xf>
    <xf numFmtId="0" fontId="35" fillId="2" borderId="80" xfId="20" applyFont="1" applyFill="1" applyBorder="1" applyAlignment="1" applyProtection="1">
      <alignment horizontal="center" vertical="center"/>
      <protection hidden="1"/>
    </xf>
    <xf numFmtId="0" fontId="35" fillId="2" borderId="84" xfId="20" applyFont="1" applyFill="1" applyBorder="1" applyAlignment="1" applyProtection="1">
      <alignment horizontal="center" vertical="center"/>
      <protection hidden="1"/>
    </xf>
    <xf numFmtId="0" fontId="35" fillId="2" borderId="109" xfId="20" applyFont="1" applyFill="1" applyBorder="1" applyAlignment="1" applyProtection="1">
      <alignment horizontal="center" vertical="center"/>
      <protection hidden="1"/>
    </xf>
    <xf numFmtId="0" fontId="35" fillId="2" borderId="110" xfId="20" applyFont="1" applyFill="1" applyBorder="1" applyAlignment="1" applyProtection="1">
      <alignment horizontal="center" vertical="center"/>
      <protection hidden="1"/>
    </xf>
    <xf numFmtId="9" fontId="35" fillId="2" borderId="104" xfId="20" applyNumberFormat="1" applyFont="1" applyFill="1" applyBorder="1" applyAlignment="1" applyProtection="1">
      <alignment horizontal="center" vertical="center"/>
      <protection hidden="1"/>
    </xf>
    <xf numFmtId="9" fontId="35" fillId="2" borderId="107" xfId="20" applyNumberFormat="1" applyFont="1" applyFill="1" applyBorder="1" applyAlignment="1" applyProtection="1">
      <alignment horizontal="center" vertical="center"/>
      <protection hidden="1"/>
    </xf>
    <xf numFmtId="166" fontId="38" fillId="2" borderId="104" xfId="3" applyFont="1" applyFill="1" applyBorder="1" applyAlignment="1" applyProtection="1">
      <alignment horizontal="center" vertical="center"/>
      <protection hidden="1"/>
    </xf>
    <xf numFmtId="166" fontId="38" fillId="2" borderId="107" xfId="3" applyFont="1" applyFill="1" applyBorder="1" applyAlignment="1" applyProtection="1">
      <alignment horizontal="center" vertical="center"/>
      <protection hidden="1"/>
    </xf>
    <xf numFmtId="166" fontId="11" fillId="0" borderId="80" xfId="4" applyFont="1" applyBorder="1" applyAlignment="1" applyProtection="1">
      <alignment horizontal="center" vertical="center"/>
      <protection hidden="1"/>
    </xf>
    <xf numFmtId="166" fontId="11" fillId="0" borderId="81" xfId="4" applyFont="1" applyBorder="1" applyAlignment="1" applyProtection="1">
      <alignment horizontal="center" vertical="center"/>
      <protection hidden="1"/>
    </xf>
    <xf numFmtId="9" fontId="11" fillId="0" borderId="57" xfId="20" applyNumberFormat="1" applyFont="1" applyBorder="1" applyAlignment="1" applyProtection="1">
      <alignment horizontal="center" vertical="center"/>
      <protection hidden="1"/>
    </xf>
    <xf numFmtId="166" fontId="61" fillId="0" borderId="82" xfId="3" applyFont="1" applyBorder="1" applyAlignment="1" applyProtection="1">
      <alignment horizontal="center" vertical="center"/>
      <protection hidden="1"/>
    </xf>
    <xf numFmtId="0" fontId="40" fillId="0" borderId="0" xfId="73" applyFont="1" applyAlignment="1" applyProtection="1">
      <alignment horizontal="justify" vertical="center"/>
      <protection hidden="1"/>
    </xf>
    <xf numFmtId="0" fontId="55" fillId="11" borderId="67" xfId="73" applyFont="1" applyFill="1" applyBorder="1" applyAlignment="1" applyProtection="1">
      <alignment horizontal="left" vertical="center" wrapText="1"/>
      <protection hidden="1"/>
    </xf>
    <xf numFmtId="0" fontId="55" fillId="11" borderId="68" xfId="73" applyFont="1" applyFill="1" applyBorder="1" applyAlignment="1" applyProtection="1">
      <alignment horizontal="left" vertical="center" wrapText="1"/>
      <protection hidden="1"/>
    </xf>
    <xf numFmtId="0" fontId="41" fillId="11" borderId="0" xfId="73" applyFont="1" applyFill="1" applyAlignment="1" applyProtection="1">
      <alignment horizontal="center" vertical="center" wrapText="1"/>
      <protection hidden="1"/>
    </xf>
    <xf numFmtId="0" fontId="40" fillId="11" borderId="0" xfId="73" applyFont="1" applyFill="1" applyAlignment="1" applyProtection="1">
      <alignment horizontal="center" vertical="center" wrapText="1"/>
      <protection hidden="1"/>
    </xf>
    <xf numFmtId="0" fontId="41" fillId="11" borderId="0" xfId="73" applyFont="1" applyFill="1" applyAlignment="1" applyProtection="1">
      <alignment horizontal="left" vertical="center" wrapText="1"/>
      <protection hidden="1"/>
    </xf>
    <xf numFmtId="183" fontId="40" fillId="0" borderId="0" xfId="73" applyNumberFormat="1" applyFont="1" applyAlignment="1" applyProtection="1">
      <alignment horizontal="justify" vertical="center"/>
      <protection hidden="1"/>
    </xf>
    <xf numFmtId="171" fontId="35" fillId="2" borderId="49" xfId="3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9" fillId="0" borderId="14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4" fontId="41" fillId="17" borderId="46" xfId="67" applyNumberFormat="1" applyFont="1" applyFill="1" applyBorder="1" applyAlignment="1" applyProtection="1">
      <alignment vertical="center" wrapText="1"/>
      <protection hidden="1"/>
    </xf>
  </cellXfs>
  <cellStyles count="78">
    <cellStyle name="72929" xfId="1" xr:uid="{4FDA3B76-41DF-41B9-A1FB-483456B9DA0D}"/>
    <cellStyle name="Excel Built-in Normal" xfId="2" xr:uid="{BF77C106-A519-420D-BB13-35CA065829EE}"/>
    <cellStyle name="Moeda" xfId="3" builtinId="4"/>
    <cellStyle name="Moeda 2" xfId="4" xr:uid="{FA5AF6DB-6DF7-493C-9C9F-07014F8993A5}"/>
    <cellStyle name="Moeda 2 2" xfId="5" xr:uid="{640D3AFC-9852-4992-BF9E-917FB0D18071}"/>
    <cellStyle name="Moeda 2 3" xfId="6" xr:uid="{B7D8CD4D-C699-437F-BE4A-FAC13BC71040}"/>
    <cellStyle name="Moeda 3" xfId="7" xr:uid="{7A659C60-D339-4E61-91D0-70B4EE3CDBC6}"/>
    <cellStyle name="Moeda 3 2" xfId="8" xr:uid="{3283CDDB-5CB9-4CCA-BFC1-A86E10F98C89}"/>
    <cellStyle name="Moeda 3 2 2" xfId="9" xr:uid="{F6A78D62-48FC-417D-B6D8-2521EC823C28}"/>
    <cellStyle name="Moeda 3 2 3" xfId="10" xr:uid="{9A396BFC-6E09-4A90-BD7B-4E8CD086C347}"/>
    <cellStyle name="Moeda 4" xfId="11" xr:uid="{C53E9918-1053-4DF4-AFF4-0CAC900A3936}"/>
    <cellStyle name="Moeda 5" xfId="12" xr:uid="{2FB271F3-CDF6-4E33-9DBE-B089B288B705}"/>
    <cellStyle name="Moeda 6" xfId="13" xr:uid="{89C2C77C-9794-483F-81F1-AF31E2DBCB8B}"/>
    <cellStyle name="Normal" xfId="0" builtinId="0"/>
    <cellStyle name="Normal 10" xfId="14" xr:uid="{B9C86227-D39C-42D2-A196-22C022D80F0A}"/>
    <cellStyle name="Normal 10 2" xfId="15" xr:uid="{96A7F1B9-FB59-4C45-99FB-1B464B0EF9A6}"/>
    <cellStyle name="Normal 10 3" xfId="16" xr:uid="{01225404-678B-4B8D-81E8-5BFADB316F1C}"/>
    <cellStyle name="Normal 10 4" xfId="17" xr:uid="{65945489-A22F-40CF-BDF3-4E1D3C56C293}"/>
    <cellStyle name="Normal 11" xfId="18" xr:uid="{27E19C23-F97D-4C25-B8DC-1CD1E8CDFC1C}"/>
    <cellStyle name="Normal 12" xfId="19" xr:uid="{9289FA01-3F2C-4BBA-8CDE-297529A0263B}"/>
    <cellStyle name="Normal 13" xfId="73" xr:uid="{DBDF9D87-F9BF-45BF-BF56-8E01692D3C07}"/>
    <cellStyle name="Normal 2" xfId="20" xr:uid="{C7968372-C6B9-4B23-B783-44C41C9C7B6B}"/>
    <cellStyle name="Normal 2 2" xfId="21" xr:uid="{D7361F2C-4F81-4F30-98D3-8AC5EED509A3}"/>
    <cellStyle name="Normal 2 3" xfId="22" xr:uid="{D9E9A71F-3A2E-4CAA-A21B-83D09439BDB2}"/>
    <cellStyle name="Normal 2 4" xfId="23" xr:uid="{38191189-B65F-4505-9051-9AC4D401AED3}"/>
    <cellStyle name="Normal 2 4 2" xfId="24" xr:uid="{90BB73B3-B397-4C8D-9F7C-911C038C3F04}"/>
    <cellStyle name="Normal 2 4 3" xfId="25" xr:uid="{9DEBA5A8-445B-4404-93F6-A14608A77D7D}"/>
    <cellStyle name="Normal 2 5" xfId="26" xr:uid="{C6BFC5BA-CA4D-4050-8EFA-2999D5561A1E}"/>
    <cellStyle name="Normal 2 5 2" xfId="27" xr:uid="{B5911B34-ABC9-4325-9027-D8CDE1C7BE62}"/>
    <cellStyle name="Normal 2 5 3" xfId="28" xr:uid="{7F1EB2A0-5DAB-41B2-8495-174308D38592}"/>
    <cellStyle name="Normal 2 5 4" xfId="29" xr:uid="{A5E2D273-5919-4C74-BD06-A04A51DE1E37}"/>
    <cellStyle name="Normal 2 5 4 2" xfId="30" xr:uid="{47DAF204-289E-4141-8848-30DBF185CF63}"/>
    <cellStyle name="Normal 3" xfId="31" xr:uid="{D470D72C-5777-4629-9CA5-8C0FEC321E5D}"/>
    <cellStyle name="Normal 3 2" xfId="32" xr:uid="{2CB687AA-CF0D-4908-8220-B33A481316B7}"/>
    <cellStyle name="Normal 3 3" xfId="33" xr:uid="{2E5C400B-882F-4E80-8F94-1EFC3EED31F6}"/>
    <cellStyle name="Normal 4" xfId="34" xr:uid="{9364688C-A139-4944-AC37-339E96544617}"/>
    <cellStyle name="Normal 4 2" xfId="35" xr:uid="{6E539A2C-74BC-49FC-BD1A-0D1BA57C7804}"/>
    <cellStyle name="Normal 4 3" xfId="36" xr:uid="{AF1D0699-87E4-41E0-8CB5-B6DD005A9C2F}"/>
    <cellStyle name="Normal 4 3 2" xfId="37" xr:uid="{16395620-62FA-4AF5-8F4D-770088B405E8}"/>
    <cellStyle name="Normal 4 3 3" xfId="38" xr:uid="{A2A678C9-1AB1-4CFF-B1FA-5B9CAFACB287}"/>
    <cellStyle name="Normal 4 4" xfId="39" xr:uid="{8E6ECCE6-9124-4A6B-BBDF-8124D75E9346}"/>
    <cellStyle name="Normal 4 4 2" xfId="40" xr:uid="{E5062ACA-12CC-440F-9F37-3F8C8715A99D}"/>
    <cellStyle name="Normal 5" xfId="41" xr:uid="{7A1D5D30-7840-4AB9-973B-A07F9A4D01B4}"/>
    <cellStyle name="Normal 5 2" xfId="42" xr:uid="{F4FFA3DC-5F87-465F-8BFF-8C18B50C4495}"/>
    <cellStyle name="Normal 6" xfId="43" xr:uid="{BDDD6BB1-B242-4E71-B147-A2D345584CBA}"/>
    <cellStyle name="Normal 7" xfId="44" xr:uid="{C63B1D1B-3EB6-4AB3-AE87-95477362D177}"/>
    <cellStyle name="Normal 8" xfId="45" xr:uid="{8ABF92C2-9E77-46E3-BA81-70A3C28B0D16}"/>
    <cellStyle name="Normal 8 2" xfId="46" xr:uid="{82753F7B-CEC1-4055-8F0B-FC6AF838DE08}"/>
    <cellStyle name="Normal 8 3" xfId="47" xr:uid="{83EAE101-A8FF-4D3B-A2D1-9049B86A3C7A}"/>
    <cellStyle name="Normal 9" xfId="48" xr:uid="{3B77DDA0-4A32-4DD8-AA44-AAF233D88B58}"/>
    <cellStyle name="Normal 9 2" xfId="49" xr:uid="{AE4CE9D2-67F7-4840-B28F-E185498C615B}"/>
    <cellStyle name="Normal 9 3" xfId="50" xr:uid="{D3EC65B8-DDBE-4737-BF7A-E31D8FA3C272}"/>
    <cellStyle name="Normal_11º MEDIÇÃO - vl real.rev2" xfId="51" xr:uid="{E0EE9C11-76BA-4D6D-A2D5-7046C5ED0696}"/>
    <cellStyle name="Normal_Orçamento RETIFICADO DA OBRA JUNHO - CERTO" xfId="52" xr:uid="{F4E218E6-A08C-4864-B2CA-B1EF573382F0}"/>
    <cellStyle name="Normal_pLANILHA DE BDI_MODELO v2_EXCEL" xfId="74" xr:uid="{7D6E71F5-12BF-416F-AC2F-A820648950A6}"/>
    <cellStyle name="planilhas" xfId="53" xr:uid="{40475DDB-B19C-433D-9315-C4A78AA313F2}"/>
    <cellStyle name="Porcentagem" xfId="54" builtinId="5"/>
    <cellStyle name="Porcentagem 2" xfId="55" xr:uid="{8A574B95-E043-43E9-A579-C76C93FEB8D3}"/>
    <cellStyle name="Porcentagem 2 10" xfId="77" xr:uid="{08EE09D1-8ECD-4691-B836-074B7FDFF8CE}"/>
    <cellStyle name="Porcentagem 2 2" xfId="56" xr:uid="{6197ADB2-4055-4DA3-88ED-43775E766A5C}"/>
    <cellStyle name="Porcentagem 2 2 2" xfId="75" xr:uid="{04DA2BB7-4229-42D2-8ED0-E620FAE86AA0}"/>
    <cellStyle name="Porcentagem 2 3" xfId="57" xr:uid="{D1763DD2-B536-4A20-939D-FC38A847EE9D}"/>
    <cellStyle name="Porcentagem 3" xfId="58" xr:uid="{686E4693-6B83-4D3B-99C1-008DC638E27E}"/>
    <cellStyle name="Porcentagem 4" xfId="76" xr:uid="{793F197F-BF52-4831-99FD-BD9E39BA9525}"/>
    <cellStyle name="Separador de milhares 2" xfId="59" xr:uid="{A7C193F7-13CF-40EC-988A-99BEEEA11532}"/>
    <cellStyle name="Separador de milhares 3" xfId="60" xr:uid="{057A3CCC-60FC-46C2-B5E2-C23ED58CD631}"/>
    <cellStyle name="Separador de milhares 3 2" xfId="61" xr:uid="{9DC2F150-1C05-4B8D-A918-D973E49C554C}"/>
    <cellStyle name="Separador de milhares 3 3" xfId="62" xr:uid="{13CF6A5F-9E1A-44CD-B494-A854ADE74A3A}"/>
    <cellStyle name="Separador de milhares 3 4" xfId="63" xr:uid="{C6DDBBE0-C1C9-4669-8112-E130E7A4AE14}"/>
    <cellStyle name="Separador de milhares 4" xfId="64" xr:uid="{9A081C5A-0F7F-482E-A8DE-2A5AF5FD48B7}"/>
    <cellStyle name="Separador de milhares_11º MEDIÇÃO - vl real.rev2 2" xfId="65" xr:uid="{B63F975C-08F3-4766-883B-1E15DBCB3F72}"/>
    <cellStyle name="SNEVERS" xfId="66" xr:uid="{69E4EF27-FB77-4C98-B37F-36A63956CE9B}"/>
    <cellStyle name="Vírgula" xfId="67" builtinId="3"/>
    <cellStyle name="Vírgula 2" xfId="68" xr:uid="{7917CF07-0E6F-4EAF-A82C-667D255293C1}"/>
    <cellStyle name="Vírgula 2 2" xfId="69" xr:uid="{984CDC35-0CEC-4656-88EB-74BFFC16BB01}"/>
    <cellStyle name="Vírgula 2 3" xfId="70" xr:uid="{7F5B5CF9-4BAA-4A97-A4D2-B9E16FF62CC2}"/>
    <cellStyle name="Vírgula 3" xfId="71" xr:uid="{DBA1DCB2-5C05-4D71-B97D-8DD462C210E3}"/>
    <cellStyle name="Vírgula 4" xfId="72" xr:uid="{5AF5432F-2BD4-42B7-ADEF-288DFE5C2DB3}"/>
  </cellStyles>
  <dxfs count="540"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  <mruColors>
      <color rgb="FFFDE9D9"/>
      <color rgb="FF8DB4E2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34</xdr:row>
      <xdr:rowOff>38100</xdr:rowOff>
    </xdr:from>
    <xdr:to>
      <xdr:col>1</xdr:col>
      <xdr:colOff>0</xdr:colOff>
      <xdr:row>37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DC3D2-E54C-4D4B-BE08-06DA5C30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62775"/>
          <a:ext cx="3581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34</xdr:row>
      <xdr:rowOff>38100</xdr:rowOff>
    </xdr:from>
    <xdr:to>
      <xdr:col>1</xdr:col>
      <xdr:colOff>0</xdr:colOff>
      <xdr:row>37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A9973-A236-420A-ABC0-7672CBA2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62775"/>
          <a:ext cx="3581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1</xdr:col>
      <xdr:colOff>485775</xdr:colOff>
      <xdr:row>4</xdr:row>
      <xdr:rowOff>0</xdr:rowOff>
    </xdr:to>
    <xdr:pic>
      <xdr:nvPicPr>
        <xdr:cNvPr id="25991" name="Picture 2">
          <a:extLst>
            <a:ext uri="{FF2B5EF4-FFF2-40B4-BE49-F238E27FC236}">
              <a16:creationId xmlns:a16="http://schemas.microsoft.com/office/drawing/2014/main" id="{14F37214-221E-5CFD-CE35-687E9915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857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2762-210F-420E-BE5E-19BAF835AB2B}">
  <sheetPr>
    <pageSetUpPr fitToPage="1"/>
  </sheetPr>
  <dimension ref="A1:E25"/>
  <sheetViews>
    <sheetView tabSelected="1" view="pageBreakPreview" zoomScaleNormal="100" zoomScaleSheetLayoutView="100" workbookViewId="0"/>
  </sheetViews>
  <sheetFormatPr defaultRowHeight="12.75" x14ac:dyDescent="0.2"/>
  <cols>
    <col min="1" max="1" width="25.7109375" style="261" customWidth="1"/>
    <col min="2" max="2" width="85.7109375" style="261" customWidth="1"/>
    <col min="3" max="4" width="25.7109375" style="261" customWidth="1"/>
    <col min="5" max="16384" width="9.140625" style="261"/>
  </cols>
  <sheetData>
    <row r="1" spans="1:5" ht="30" x14ac:dyDescent="0.2">
      <c r="A1" s="260"/>
      <c r="B1" s="248"/>
      <c r="C1" s="248"/>
      <c r="D1" s="249"/>
    </row>
    <row r="2" spans="1:5" x14ac:dyDescent="0.2">
      <c r="A2" s="262"/>
      <c r="B2" s="251"/>
      <c r="C2" s="251"/>
      <c r="D2" s="252"/>
    </row>
    <row r="3" spans="1:5" ht="18" x14ac:dyDescent="0.2">
      <c r="A3" s="263"/>
      <c r="B3" s="253"/>
      <c r="C3" s="253"/>
      <c r="D3" s="254"/>
    </row>
    <row r="4" spans="1:5" ht="15.75" x14ac:dyDescent="0.2">
      <c r="A4" s="250"/>
      <c r="B4" s="255"/>
      <c r="C4" s="256"/>
      <c r="D4" s="257"/>
    </row>
    <row r="5" spans="1:5" ht="15.75" x14ac:dyDescent="0.2">
      <c r="A5" s="223" t="s">
        <v>2</v>
      </c>
      <c r="B5" s="224" t="str">
        <f>Orçamento!E5</f>
        <v>CONSTRUÇÃO DO ESPAÇO ESPORTIVO COMUNITÁRIO JARDIM ROSEMARY, NO MUNICÍPIO DE ITAPEVI/SP (NOVO PAC)</v>
      </c>
      <c r="C5" s="225"/>
      <c r="D5" s="226"/>
    </row>
    <row r="6" spans="1:5" ht="6.75" customHeight="1" x14ac:dyDescent="0.2">
      <c r="A6" s="227"/>
      <c r="B6" s="228"/>
      <c r="C6" s="225"/>
      <c r="D6" s="229"/>
    </row>
    <row r="7" spans="1:5" ht="15.75" x14ac:dyDescent="0.2">
      <c r="A7" s="230" t="s">
        <v>3</v>
      </c>
      <c r="B7" s="224" t="str">
        <f>Orçamento!E7</f>
        <v>CONSTRUÇÃO</v>
      </c>
      <c r="C7" s="231" t="s">
        <v>4</v>
      </c>
      <c r="D7" s="232">
        <f>Orçamento!L7</f>
        <v>4210.55</v>
      </c>
    </row>
    <row r="8" spans="1:5" ht="6.75" customHeight="1" x14ac:dyDescent="0.2">
      <c r="A8" s="230"/>
      <c r="B8" s="224"/>
      <c r="C8" s="233"/>
      <c r="D8" s="229"/>
    </row>
    <row r="9" spans="1:5" ht="15.75" x14ac:dyDescent="0.2">
      <c r="A9" s="230" t="s">
        <v>6</v>
      </c>
      <c r="B9" s="224" t="str">
        <f>Orçamento!E9</f>
        <v>RUA PEDRO DIAS DA ROCHA - JARDIM ROSEMARY - ITAPEVI  - SP</v>
      </c>
      <c r="C9" s="231" t="s">
        <v>7</v>
      </c>
      <c r="D9" s="234">
        <f>Orçamento!L9</f>
        <v>0</v>
      </c>
    </row>
    <row r="10" spans="1:5" ht="6" customHeight="1" x14ac:dyDescent="0.2">
      <c r="A10" s="235"/>
      <c r="B10" s="228"/>
      <c r="C10" s="236"/>
      <c r="D10" s="237"/>
    </row>
    <row r="11" spans="1:5" ht="16.5" thickBot="1" x14ac:dyDescent="0.25">
      <c r="A11" s="238" t="s">
        <v>37</v>
      </c>
      <c r="B11" s="487" t="str">
        <f>Orçamento!E11</f>
        <v>SINAPI-Jul/25   |   ORSE-Jun/25   |   CDHU-Mai/25   |   SIURB-Jan/25   |   DNIT-Jan/25</v>
      </c>
      <c r="C11" s="239" t="str">
        <f>Orçamento!K11</f>
        <v>Invest./Área:</v>
      </c>
      <c r="D11" s="504">
        <f>Orçamento!L11</f>
        <v>0</v>
      </c>
      <c r="E11" s="264"/>
    </row>
    <row r="12" spans="1:5" ht="13.5" thickBot="1" x14ac:dyDescent="0.25">
      <c r="A12" s="505"/>
      <c r="B12" s="506"/>
      <c r="C12" s="507"/>
      <c r="D12" s="507"/>
    </row>
    <row r="13" spans="1:5" ht="39.75" customHeight="1" thickBot="1" x14ac:dyDescent="0.25">
      <c r="A13" s="508" t="s">
        <v>38</v>
      </c>
      <c r="B13" s="509" t="s">
        <v>172</v>
      </c>
      <c r="C13" s="510" t="s">
        <v>969</v>
      </c>
      <c r="D13" s="511" t="s">
        <v>11</v>
      </c>
    </row>
    <row r="14" spans="1:5" ht="16.5" thickBot="1" x14ac:dyDescent="0.25">
      <c r="A14" s="245">
        <v>1</v>
      </c>
      <c r="B14" s="246" t="str">
        <f>VLOOKUP(A14,Orçamento!$C$14:$M$153,4,0)</f>
        <v>CAMPO DE FUTEBOL COM GRAMA SINTÉTICA</v>
      </c>
      <c r="C14" s="512">
        <f>VLOOKUP($A14,Orçamento!$C$14:$M$153,9,0)</f>
        <v>0</v>
      </c>
      <c r="D14" s="247" t="e">
        <f t="shared" ref="D14:D17" si="0">ROUND(C14/$C$19,4)</f>
        <v>#DIV/0!</v>
      </c>
    </row>
    <row r="15" spans="1:5" ht="16.5" thickBot="1" x14ac:dyDescent="0.25">
      <c r="A15" s="245">
        <v>2</v>
      </c>
      <c r="B15" s="246" t="str">
        <f>VLOOKUP(A15,Orçamento!$C$14:$M$153,4,0)</f>
        <v>MEIA QUADRA DE BASQUETE</v>
      </c>
      <c r="C15" s="512">
        <f>VLOOKUP($A15,Orçamento!$C$14:$M$153,9,0)</f>
        <v>0</v>
      </c>
      <c r="D15" s="247" t="e">
        <f t="shared" si="0"/>
        <v>#DIV/0!</v>
      </c>
    </row>
    <row r="16" spans="1:5" ht="16.5" thickBot="1" x14ac:dyDescent="0.25">
      <c r="A16" s="245">
        <v>3</v>
      </c>
      <c r="B16" s="246" t="str">
        <f>VLOOKUP(A16,Orçamento!$C$14:$M$153,4,0)</f>
        <v>PARQUINHO INFANTIL</v>
      </c>
      <c r="C16" s="512">
        <f>VLOOKUP($A16,Orçamento!$C$14:$M$153,9,0)</f>
        <v>0</v>
      </c>
      <c r="D16" s="247" t="e">
        <f t="shared" si="0"/>
        <v>#DIV/0!</v>
      </c>
    </row>
    <row r="17" spans="1:4" ht="16.5" thickBot="1" x14ac:dyDescent="0.25">
      <c r="A17" s="245">
        <v>4</v>
      </c>
      <c r="B17" s="246" t="str">
        <f>VLOOKUP(A17,Orçamento!$C$14:$M$153,4,0)</f>
        <v>PISTA DE CAMINHADA</v>
      </c>
      <c r="C17" s="512">
        <f>VLOOKUP($A17,Orçamento!$C$14:$M$153,9,0)</f>
        <v>0</v>
      </c>
      <c r="D17" s="247" t="e">
        <f t="shared" si="0"/>
        <v>#DIV/0!</v>
      </c>
    </row>
    <row r="18" spans="1:4" ht="16.5" thickBot="1" x14ac:dyDescent="0.25">
      <c r="A18" s="245">
        <v>5</v>
      </c>
      <c r="B18" s="246" t="str">
        <f>VLOOKUP(A18,Orçamento!$C$14:$M$153,4,0)</f>
        <v>IMPLANTAÇÃO GERAL</v>
      </c>
      <c r="C18" s="512">
        <f>VLOOKUP($A18,Orçamento!$C$14:$M$153,9,0)</f>
        <v>0</v>
      </c>
      <c r="D18" s="247" t="e">
        <f>ROUNDUP(C18/$C$19,4)</f>
        <v>#DIV/0!</v>
      </c>
    </row>
    <row r="19" spans="1:4" ht="16.5" thickBot="1" x14ac:dyDescent="0.25">
      <c r="A19" s="570" t="s">
        <v>515</v>
      </c>
      <c r="B19" s="571"/>
      <c r="C19" s="513">
        <f>SUM(C14:C18)</f>
        <v>0</v>
      </c>
      <c r="D19" s="514" t="e">
        <f>SUM(D14:D18)</f>
        <v>#DIV/0!</v>
      </c>
    </row>
    <row r="20" spans="1:4" ht="15.75" x14ac:dyDescent="0.2">
      <c r="A20" s="222"/>
      <c r="B20" s="265"/>
      <c r="C20" s="258"/>
      <c r="D20" s="259"/>
    </row>
    <row r="21" spans="1:4" ht="15" x14ac:dyDescent="0.2">
      <c r="A21" s="240"/>
      <c r="B21" s="241"/>
      <c r="C21" s="242"/>
      <c r="D21" s="242"/>
    </row>
    <row r="22" spans="1:4" x14ac:dyDescent="0.2">
      <c r="A22" s="243"/>
    </row>
    <row r="23" spans="1:4" ht="15" x14ac:dyDescent="0.2">
      <c r="A23" s="244"/>
    </row>
    <row r="24" spans="1:4" ht="15" x14ac:dyDescent="0.2">
      <c r="A24" s="244"/>
    </row>
    <row r="25" spans="1:4" ht="15" x14ac:dyDescent="0.2">
      <c r="A25" s="244"/>
    </row>
  </sheetData>
  <sheetProtection algorithmName="SHA-512" hashValue="86Inz9cbSAF6g1ilHv78AfsmZWexE2JTdingye2yDHoXDUVuCRZTVP/3XZRuEAgv8pjuZPoRaUS6XpF6E+UWdw==" saltValue="4DaobhCwpuuiLkhKwqeagw==" spinCount="100000" sheet="1" formatCells="0" formatColumns="0" formatRows="0" selectLockedCells="1"/>
  <mergeCells count="1">
    <mergeCell ref="A19:B19"/>
  </mergeCells>
  <printOptions horizontalCentered="1"/>
  <pageMargins left="0.78740157480314965" right="0.78740157480314965" top="0.78740157480314965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3CF5-3865-4522-91A6-CA8099040B28}">
  <sheetPr codeName="Plan1">
    <pageSetUpPr fitToPage="1"/>
  </sheetPr>
  <dimension ref="A1:O156"/>
  <sheetViews>
    <sheetView showZeros="0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1.7109375" style="400" customWidth="1"/>
    <col min="2" max="2" width="9.140625" style="335" customWidth="1"/>
    <col min="3" max="5" width="11.7109375" style="341" customWidth="1"/>
    <col min="6" max="6" width="66.85546875" style="402" customWidth="1"/>
    <col min="7" max="7" width="9.7109375" style="341" customWidth="1"/>
    <col min="8" max="8" width="11.7109375" style="400" customWidth="1"/>
    <col min="9" max="9" width="14.7109375" style="400" customWidth="1"/>
    <col min="10" max="10" width="16.7109375" style="399" hidden="1" customWidth="1"/>
    <col min="11" max="11" width="14.7109375" style="400" customWidth="1"/>
    <col min="12" max="12" width="16.7109375" style="399" customWidth="1"/>
    <col min="13" max="13" width="11.7109375" style="401" customWidth="1"/>
    <col min="14" max="14" width="15.140625" style="402" bestFit="1" customWidth="1"/>
    <col min="15" max="15" width="10" style="334" hidden="1" customWidth="1"/>
    <col min="16" max="16384" width="9.140625" style="334"/>
  </cols>
  <sheetData>
    <row r="1" spans="1:15" ht="30" customHeight="1" x14ac:dyDescent="0.2">
      <c r="A1" s="334"/>
      <c r="C1" s="336"/>
      <c r="D1" s="337"/>
      <c r="E1" s="338"/>
      <c r="F1" s="339"/>
      <c r="G1" s="339"/>
      <c r="H1" s="339"/>
      <c r="I1" s="339"/>
      <c r="J1" s="339"/>
      <c r="K1" s="339"/>
      <c r="L1" s="339"/>
      <c r="M1" s="556"/>
      <c r="N1" s="560"/>
      <c r="O1" s="558" t="s">
        <v>158</v>
      </c>
    </row>
    <row r="2" spans="1:15" ht="18.75" x14ac:dyDescent="0.2">
      <c r="A2" s="334"/>
      <c r="C2" s="340"/>
      <c r="D2" s="334"/>
      <c r="F2" s="342"/>
      <c r="G2" s="342"/>
      <c r="H2" s="342"/>
      <c r="I2" s="342"/>
      <c r="J2" s="342"/>
      <c r="K2" s="342"/>
      <c r="L2" s="342"/>
      <c r="M2" s="557"/>
      <c r="N2" s="560"/>
      <c r="O2" s="559">
        <v>1</v>
      </c>
    </row>
    <row r="3" spans="1:15" ht="18.75" x14ac:dyDescent="0.2">
      <c r="A3" s="334"/>
      <c r="C3" s="340"/>
      <c r="D3" s="334"/>
      <c r="F3" s="343"/>
      <c r="G3" s="343"/>
      <c r="H3" s="343"/>
      <c r="I3" s="343"/>
      <c r="J3" s="343"/>
      <c r="K3" s="343"/>
      <c r="L3" s="343"/>
      <c r="M3" s="344"/>
      <c r="N3" s="345"/>
    </row>
    <row r="4" spans="1:15" ht="15.75" x14ac:dyDescent="0.2">
      <c r="A4" s="346"/>
      <c r="C4" s="340"/>
      <c r="D4" s="334"/>
      <c r="F4" s="347"/>
      <c r="G4" s="348"/>
      <c r="H4" s="346"/>
      <c r="I4" s="348"/>
      <c r="J4" s="348"/>
      <c r="K4" s="348"/>
      <c r="L4" s="348"/>
      <c r="M4" s="349"/>
      <c r="N4" s="345"/>
    </row>
    <row r="5" spans="1:15" s="350" customFormat="1" ht="15.75" x14ac:dyDescent="0.2">
      <c r="B5" s="335"/>
      <c r="C5" s="351" t="s">
        <v>2</v>
      </c>
      <c r="D5" s="352"/>
      <c r="E5" s="353" t="s">
        <v>516</v>
      </c>
      <c r="F5" s="353"/>
      <c r="G5" s="352"/>
      <c r="H5" s="354"/>
      <c r="I5" s="354"/>
      <c r="J5" s="354"/>
      <c r="K5" s="354"/>
      <c r="L5" s="354"/>
      <c r="M5" s="355"/>
      <c r="N5" s="334"/>
    </row>
    <row r="6" spans="1:15" s="350" customFormat="1" ht="6.75" customHeight="1" x14ac:dyDescent="0.2">
      <c r="B6" s="335"/>
      <c r="C6" s="356"/>
      <c r="D6" s="352"/>
      <c r="E6" s="357"/>
      <c r="F6" s="357"/>
      <c r="G6" s="352"/>
      <c r="H6" s="354"/>
      <c r="I6" s="354"/>
      <c r="J6" s="354"/>
      <c r="K6" s="354"/>
      <c r="L6" s="354"/>
      <c r="M6" s="358"/>
      <c r="N6" s="334"/>
    </row>
    <row r="7" spans="1:15" s="350" customFormat="1" ht="15.75" customHeight="1" x14ac:dyDescent="0.2">
      <c r="B7" s="335"/>
      <c r="C7" s="359" t="s">
        <v>3</v>
      </c>
      <c r="D7" s="353"/>
      <c r="E7" s="353" t="s">
        <v>189</v>
      </c>
      <c r="F7" s="353"/>
      <c r="G7" s="352"/>
      <c r="K7" s="565" t="s">
        <v>4</v>
      </c>
      <c r="L7" s="360">
        <v>4210.55</v>
      </c>
      <c r="M7" s="361"/>
      <c r="N7" s="362"/>
    </row>
    <row r="8" spans="1:15" s="350" customFormat="1" ht="6.75" customHeight="1" x14ac:dyDescent="0.2">
      <c r="A8" s="346"/>
      <c r="B8" s="335"/>
      <c r="C8" s="359"/>
      <c r="D8" s="353"/>
      <c r="E8" s="353"/>
      <c r="F8" s="353"/>
      <c r="G8" s="352"/>
      <c r="K8" s="564"/>
      <c r="L8" s="352"/>
      <c r="M8" s="361"/>
      <c r="N8" s="334"/>
    </row>
    <row r="9" spans="1:15" s="350" customFormat="1" ht="15.75" x14ac:dyDescent="0.2">
      <c r="B9" s="335"/>
      <c r="C9" s="359" t="s">
        <v>6</v>
      </c>
      <c r="D9" s="353"/>
      <c r="E9" s="353" t="s">
        <v>517</v>
      </c>
      <c r="F9" s="353"/>
      <c r="G9" s="352"/>
      <c r="K9" s="565" t="s">
        <v>7</v>
      </c>
      <c r="L9" s="363">
        <f>K154</f>
        <v>0</v>
      </c>
      <c r="M9" s="364"/>
      <c r="N9" s="335"/>
    </row>
    <row r="10" spans="1:15" s="350" customFormat="1" ht="6.75" customHeight="1" x14ac:dyDescent="0.2">
      <c r="A10" s="546"/>
      <c r="B10" s="335"/>
      <c r="C10" s="365"/>
      <c r="D10" s="352"/>
      <c r="E10" s="357"/>
      <c r="F10" s="357"/>
      <c r="G10" s="352"/>
      <c r="K10" s="565"/>
      <c r="L10" s="366"/>
      <c r="M10" s="367"/>
      <c r="N10" s="334"/>
    </row>
    <row r="11" spans="1:15" s="350" customFormat="1" ht="16.5" thickBot="1" x14ac:dyDescent="0.25">
      <c r="B11" s="335"/>
      <c r="C11" s="368" t="s">
        <v>37</v>
      </c>
      <c r="D11" s="369"/>
      <c r="E11" s="370" t="s">
        <v>961</v>
      </c>
      <c r="F11" s="370"/>
      <c r="G11" s="369"/>
      <c r="K11" s="566" t="s">
        <v>159</v>
      </c>
      <c r="L11" s="371">
        <f>L9/L7</f>
        <v>0</v>
      </c>
      <c r="M11" s="372"/>
      <c r="N11" s="373"/>
    </row>
    <row r="12" spans="1:15" ht="13.5" thickBot="1" x14ac:dyDescent="0.25">
      <c r="A12" s="547"/>
      <c r="C12" s="479"/>
      <c r="D12" s="479"/>
      <c r="E12" s="479"/>
      <c r="F12" s="480"/>
      <c r="G12" s="481"/>
      <c r="H12" s="482"/>
      <c r="I12" s="481"/>
      <c r="J12" s="481"/>
      <c r="K12" s="481"/>
      <c r="L12" s="481"/>
      <c r="M12" s="481"/>
    </row>
    <row r="13" spans="1:15" s="375" customFormat="1" ht="19.5" thickBot="1" x14ac:dyDescent="0.25">
      <c r="A13" s="548"/>
      <c r="B13" s="335"/>
      <c r="C13" s="405" t="s">
        <v>38</v>
      </c>
      <c r="D13" s="405" t="s">
        <v>8</v>
      </c>
      <c r="E13" s="405" t="s">
        <v>43</v>
      </c>
      <c r="F13" s="406" t="s">
        <v>172</v>
      </c>
      <c r="G13" s="407" t="s">
        <v>9</v>
      </c>
      <c r="H13" s="408" t="s">
        <v>10</v>
      </c>
      <c r="I13" s="409" t="s">
        <v>966</v>
      </c>
      <c r="J13" s="410" t="s">
        <v>73</v>
      </c>
      <c r="K13" s="409" t="s">
        <v>965</v>
      </c>
      <c r="L13" s="410" t="s">
        <v>962</v>
      </c>
      <c r="M13" s="411" t="s">
        <v>11</v>
      </c>
      <c r="N13" s="374"/>
    </row>
    <row r="14" spans="1:15" s="377" customFormat="1" ht="15.75" thickBot="1" x14ac:dyDescent="0.25">
      <c r="A14" s="549"/>
      <c r="B14" s="335"/>
      <c r="C14" s="404">
        <v>1</v>
      </c>
      <c r="D14" s="446"/>
      <c r="E14" s="447"/>
      <c r="F14" s="448" t="s">
        <v>518</v>
      </c>
      <c r="G14" s="448"/>
      <c r="H14" s="448"/>
      <c r="I14" s="414"/>
      <c r="J14" s="421"/>
      <c r="K14" s="414">
        <f>SUM(K15,K20,K28,K34,K37,K40,K43)</f>
        <v>0</v>
      </c>
      <c r="L14" s="414"/>
      <c r="M14" s="412" t="e">
        <f>ROUND(K14/$K$154,4)</f>
        <v>#DIV/0!</v>
      </c>
      <c r="N14" s="376"/>
    </row>
    <row r="15" spans="1:15" x14ac:dyDescent="0.2">
      <c r="A15" s="550"/>
      <c r="C15" s="378" t="s">
        <v>14</v>
      </c>
      <c r="D15" s="449"/>
      <c r="E15" s="450"/>
      <c r="F15" s="451" t="s">
        <v>480</v>
      </c>
      <c r="G15" s="452"/>
      <c r="H15" s="453"/>
      <c r="I15" s="422"/>
      <c r="J15" s="420"/>
      <c r="K15" s="422">
        <f>SUM(L16:L19)</f>
        <v>0</v>
      </c>
      <c r="L15" s="420"/>
      <c r="M15" s="384" t="e">
        <f>K15/$K$154</f>
        <v>#DIV/0!</v>
      </c>
      <c r="N15" s="335"/>
    </row>
    <row r="16" spans="1:15" x14ac:dyDescent="0.2">
      <c r="A16" s="551"/>
      <c r="C16" s="379" t="s">
        <v>15</v>
      </c>
      <c r="D16" s="454" t="s">
        <v>478</v>
      </c>
      <c r="E16" s="455">
        <v>97082</v>
      </c>
      <c r="F16" s="456" t="s">
        <v>519</v>
      </c>
      <c r="G16" s="457" t="s">
        <v>66</v>
      </c>
      <c r="H16" s="458">
        <v>26</v>
      </c>
      <c r="I16" s="418"/>
      <c r="J16" s="417">
        <f>ROUND(IFERROR(H16*I16," - "),2)</f>
        <v>0</v>
      </c>
      <c r="K16" s="458">
        <f>ROUND(I16*(1+$H$155),2)</f>
        <v>0</v>
      </c>
      <c r="L16" s="417">
        <f t="shared" ref="L16:L19" si="0">ROUND(IFERROR(H16*K16," - "),2)</f>
        <v>0</v>
      </c>
      <c r="M16" s="380" t="e">
        <f>L16/$K$154</f>
        <v>#DIV/0!</v>
      </c>
      <c r="N16" s="335"/>
      <c r="O16" s="543">
        <f>L16-J16</f>
        <v>0</v>
      </c>
    </row>
    <row r="17" spans="1:15" ht="25.5" x14ac:dyDescent="0.2">
      <c r="A17" s="551"/>
      <c r="C17" s="379" t="s">
        <v>16</v>
      </c>
      <c r="D17" s="459" t="s">
        <v>478</v>
      </c>
      <c r="E17" s="460">
        <v>97084</v>
      </c>
      <c r="F17" s="461" t="s">
        <v>520</v>
      </c>
      <c r="G17" s="462" t="s">
        <v>65</v>
      </c>
      <c r="H17" s="463">
        <v>104</v>
      </c>
      <c r="I17" s="333"/>
      <c r="J17" s="415">
        <f>ROUND(IFERROR(H17*I17," - "),2)</f>
        <v>0</v>
      </c>
      <c r="K17" s="458">
        <f>ROUND(I17*(1+$H$155),2)</f>
        <v>0</v>
      </c>
      <c r="L17" s="417">
        <f t="shared" si="0"/>
        <v>0</v>
      </c>
      <c r="M17" s="380" t="e">
        <f>L17/$K$154</f>
        <v>#DIV/0!</v>
      </c>
      <c r="N17" s="335"/>
      <c r="O17" s="543">
        <f t="shared" ref="O17:O80" si="1">L17-J17</f>
        <v>0</v>
      </c>
    </row>
    <row r="18" spans="1:15" ht="25.5" x14ac:dyDescent="0.2">
      <c r="A18" s="551"/>
      <c r="C18" s="379" t="s">
        <v>17</v>
      </c>
      <c r="D18" s="459" t="s">
        <v>478</v>
      </c>
      <c r="E18" s="460">
        <v>95241</v>
      </c>
      <c r="F18" s="461" t="s">
        <v>521</v>
      </c>
      <c r="G18" s="462" t="s">
        <v>65</v>
      </c>
      <c r="H18" s="463">
        <v>62.4</v>
      </c>
      <c r="I18" s="333"/>
      <c r="J18" s="415">
        <f>ROUND(IFERROR(H18*I18," - "),2)</f>
        <v>0</v>
      </c>
      <c r="K18" s="458">
        <f t="shared" ref="K18:K19" si="2">ROUND(I18*(1+$H$155),2)</f>
        <v>0</v>
      </c>
      <c r="L18" s="417">
        <f t="shared" si="0"/>
        <v>0</v>
      </c>
      <c r="M18" s="380" t="e">
        <f>L18/$K$154</f>
        <v>#DIV/0!</v>
      </c>
      <c r="N18" s="335"/>
      <c r="O18" s="543">
        <f t="shared" si="1"/>
        <v>0</v>
      </c>
    </row>
    <row r="19" spans="1:15" ht="25.5" x14ac:dyDescent="0.2">
      <c r="A19" s="551"/>
      <c r="C19" s="381" t="s">
        <v>18</v>
      </c>
      <c r="D19" s="464" t="s">
        <v>478</v>
      </c>
      <c r="E19" s="465">
        <v>89470</v>
      </c>
      <c r="F19" s="466" t="s">
        <v>522</v>
      </c>
      <c r="G19" s="467" t="s">
        <v>65</v>
      </c>
      <c r="H19" s="468">
        <v>43.7</v>
      </c>
      <c r="I19" s="419"/>
      <c r="J19" s="416">
        <f>ROUND(IFERROR(H19*I19," - "),2)</f>
        <v>0</v>
      </c>
      <c r="K19" s="458">
        <f t="shared" si="2"/>
        <v>0</v>
      </c>
      <c r="L19" s="417">
        <f t="shared" si="0"/>
        <v>0</v>
      </c>
      <c r="M19" s="382" t="e">
        <f>L19/$K$154</f>
        <v>#DIV/0!</v>
      </c>
      <c r="N19" s="335"/>
      <c r="O19" s="543">
        <f t="shared" si="1"/>
        <v>0</v>
      </c>
    </row>
    <row r="20" spans="1:15" x14ac:dyDescent="0.2">
      <c r="A20" s="551"/>
      <c r="C20" s="383" t="s">
        <v>24</v>
      </c>
      <c r="D20" s="469"/>
      <c r="E20" s="470"/>
      <c r="F20" s="471" t="s">
        <v>523</v>
      </c>
      <c r="G20" s="472"/>
      <c r="H20" s="473"/>
      <c r="I20" s="425"/>
      <c r="J20" s="423"/>
      <c r="K20" s="422">
        <f>SUM(L21:L27)</f>
        <v>0</v>
      </c>
      <c r="L20" s="423"/>
      <c r="M20" s="384" t="e">
        <f>K20/$K$154</f>
        <v>#DIV/0!</v>
      </c>
      <c r="N20" s="335"/>
      <c r="O20" s="543">
        <f t="shared" si="1"/>
        <v>0</v>
      </c>
    </row>
    <row r="21" spans="1:15" ht="25.5" x14ac:dyDescent="0.2">
      <c r="A21" s="551"/>
      <c r="C21" s="385" t="s">
        <v>25</v>
      </c>
      <c r="D21" s="454" t="s">
        <v>478</v>
      </c>
      <c r="E21" s="455">
        <v>100576</v>
      </c>
      <c r="F21" s="456" t="s">
        <v>524</v>
      </c>
      <c r="G21" s="457" t="s">
        <v>65</v>
      </c>
      <c r="H21" s="458">
        <v>1524.09</v>
      </c>
      <c r="I21" s="418"/>
      <c r="J21" s="415">
        <f>ROUND(IFERROR(H21*I21," - "),2)</f>
        <v>0</v>
      </c>
      <c r="K21" s="458">
        <f t="shared" ref="K21:K27" si="3">ROUND(I21*(1+$H$155),2)</f>
        <v>0</v>
      </c>
      <c r="L21" s="417">
        <f t="shared" ref="L21:L25" si="4">ROUND(IFERROR(H21*K21," - "),2)</f>
        <v>0</v>
      </c>
      <c r="M21" s="386" t="e">
        <f t="shared" ref="M21:M27" si="5">L21/$K$154</f>
        <v>#DIV/0!</v>
      </c>
      <c r="N21" s="335"/>
      <c r="O21" s="543">
        <f t="shared" si="1"/>
        <v>0</v>
      </c>
    </row>
    <row r="22" spans="1:15" x14ac:dyDescent="0.2">
      <c r="A22" s="551"/>
      <c r="C22" s="379" t="s">
        <v>47</v>
      </c>
      <c r="D22" s="459" t="s">
        <v>525</v>
      </c>
      <c r="E22" s="460" t="s">
        <v>526</v>
      </c>
      <c r="F22" s="461" t="s">
        <v>527</v>
      </c>
      <c r="G22" s="462" t="s">
        <v>66</v>
      </c>
      <c r="H22" s="463">
        <v>140</v>
      </c>
      <c r="I22" s="463">
        <f>Composições!G16</f>
        <v>0</v>
      </c>
      <c r="J22" s="415">
        <f>ROUND(IFERROR(H22*I22," - "),2)</f>
        <v>0</v>
      </c>
      <c r="K22" s="458">
        <f t="shared" si="3"/>
        <v>0</v>
      </c>
      <c r="L22" s="417">
        <f t="shared" si="4"/>
        <v>0</v>
      </c>
      <c r="M22" s="380" t="e">
        <f t="shared" si="5"/>
        <v>#DIV/0!</v>
      </c>
      <c r="N22" s="335"/>
      <c r="O22" s="543">
        <f t="shared" si="1"/>
        <v>0</v>
      </c>
    </row>
    <row r="23" spans="1:15" x14ac:dyDescent="0.2">
      <c r="A23" s="551"/>
      <c r="C23" s="379" t="s">
        <v>48</v>
      </c>
      <c r="D23" s="459" t="s">
        <v>525</v>
      </c>
      <c r="E23" s="460" t="s">
        <v>528</v>
      </c>
      <c r="F23" s="461" t="s">
        <v>529</v>
      </c>
      <c r="G23" s="462" t="s">
        <v>66</v>
      </c>
      <c r="H23" s="463">
        <v>70</v>
      </c>
      <c r="I23" s="463">
        <f>Composições!G23</f>
        <v>0</v>
      </c>
      <c r="J23" s="415">
        <f>ROUND(IFERROR(H23*I23," - "),2)</f>
        <v>0</v>
      </c>
      <c r="K23" s="458">
        <f t="shared" si="3"/>
        <v>0</v>
      </c>
      <c r="L23" s="417">
        <f t="shared" si="4"/>
        <v>0</v>
      </c>
      <c r="M23" s="380" t="e">
        <f t="shared" si="5"/>
        <v>#DIV/0!</v>
      </c>
      <c r="N23" s="335"/>
      <c r="O23" s="543">
        <f t="shared" si="1"/>
        <v>0</v>
      </c>
    </row>
    <row r="24" spans="1:15" x14ac:dyDescent="0.2">
      <c r="A24" s="551"/>
      <c r="C24" s="379" t="s">
        <v>49</v>
      </c>
      <c r="D24" s="459" t="s">
        <v>525</v>
      </c>
      <c r="E24" s="460" t="s">
        <v>530</v>
      </c>
      <c r="F24" s="461" t="s">
        <v>531</v>
      </c>
      <c r="G24" s="462" t="s">
        <v>66</v>
      </c>
      <c r="H24" s="463">
        <v>70</v>
      </c>
      <c r="I24" s="463">
        <f>Composições!G30</f>
        <v>0</v>
      </c>
      <c r="J24" s="415">
        <f>ROUND(IFERROR(H24*I24," - "),2)</f>
        <v>0</v>
      </c>
      <c r="K24" s="458">
        <f t="shared" si="3"/>
        <v>0</v>
      </c>
      <c r="L24" s="417">
        <f t="shared" si="4"/>
        <v>0</v>
      </c>
      <c r="M24" s="380" t="e">
        <f t="shared" si="5"/>
        <v>#DIV/0!</v>
      </c>
      <c r="N24" s="335"/>
      <c r="O24" s="543">
        <f t="shared" si="1"/>
        <v>0</v>
      </c>
    </row>
    <row r="25" spans="1:15" ht="25.5" x14ac:dyDescent="0.2">
      <c r="A25" s="551"/>
      <c r="C25" s="379" t="s">
        <v>50</v>
      </c>
      <c r="D25" s="459" t="s">
        <v>525</v>
      </c>
      <c r="E25" s="460" t="s">
        <v>532</v>
      </c>
      <c r="F25" s="461" t="s">
        <v>533</v>
      </c>
      <c r="G25" s="462" t="s">
        <v>65</v>
      </c>
      <c r="H25" s="463">
        <v>1400</v>
      </c>
      <c r="I25" s="463">
        <f>Composições!G37</f>
        <v>0</v>
      </c>
      <c r="J25" s="415">
        <f>ROUND(IFERROR(H25*I25," - "),2)</f>
        <v>0</v>
      </c>
      <c r="K25" s="458">
        <f t="shared" si="3"/>
        <v>0</v>
      </c>
      <c r="L25" s="417">
        <f t="shared" si="4"/>
        <v>0</v>
      </c>
      <c r="M25" s="380" t="e">
        <f t="shared" si="5"/>
        <v>#DIV/0!</v>
      </c>
      <c r="N25" s="335"/>
      <c r="O25" s="543">
        <f t="shared" si="1"/>
        <v>0</v>
      </c>
    </row>
    <row r="26" spans="1:15" ht="25.5" x14ac:dyDescent="0.2">
      <c r="A26" s="551"/>
      <c r="C26" s="379" t="s">
        <v>51</v>
      </c>
      <c r="D26" s="459" t="s">
        <v>478</v>
      </c>
      <c r="E26" s="460">
        <v>95241</v>
      </c>
      <c r="F26" s="461" t="s">
        <v>521</v>
      </c>
      <c r="G26" s="462" t="s">
        <v>65</v>
      </c>
      <c r="H26" s="463">
        <v>50.01</v>
      </c>
      <c r="I26" s="333"/>
      <c r="J26" s="415">
        <f>ROUND(IFERROR(H26*I26," - "),2)</f>
        <v>0</v>
      </c>
      <c r="K26" s="458">
        <f t="shared" si="3"/>
        <v>0</v>
      </c>
      <c r="L26" s="417">
        <f>ROUND(IFERROR(H26*K26," - "),2)</f>
        <v>0</v>
      </c>
      <c r="M26" s="380" t="e">
        <f t="shared" si="5"/>
        <v>#DIV/0!</v>
      </c>
      <c r="N26" s="335"/>
      <c r="O26" s="543">
        <f t="shared" si="1"/>
        <v>0</v>
      </c>
    </row>
    <row r="27" spans="1:15" ht="25.5" customHeight="1" x14ac:dyDescent="0.2">
      <c r="A27" s="551"/>
      <c r="C27" s="379" t="s">
        <v>52</v>
      </c>
      <c r="D27" s="459" t="s">
        <v>525</v>
      </c>
      <c r="E27" s="460" t="s">
        <v>534</v>
      </c>
      <c r="F27" s="461" t="s">
        <v>535</v>
      </c>
      <c r="G27" s="462" t="s">
        <v>65</v>
      </c>
      <c r="H27" s="463">
        <v>50.01</v>
      </c>
      <c r="I27" s="463">
        <f>Composições!G60</f>
        <v>0</v>
      </c>
      <c r="J27" s="415">
        <f>ROUND(IFERROR(H27*I27," - "),2)</f>
        <v>0</v>
      </c>
      <c r="K27" s="458">
        <f t="shared" si="3"/>
        <v>0</v>
      </c>
      <c r="L27" s="417">
        <f>ROUND(IFERROR(H27*K27," - "),2)</f>
        <v>0</v>
      </c>
      <c r="M27" s="382" t="e">
        <f t="shared" si="5"/>
        <v>#DIV/0!</v>
      </c>
      <c r="N27" s="335"/>
      <c r="O27" s="543">
        <f t="shared" si="1"/>
        <v>0</v>
      </c>
    </row>
    <row r="28" spans="1:15" x14ac:dyDescent="0.2">
      <c r="A28" s="551"/>
      <c r="C28" s="383" t="s">
        <v>669</v>
      </c>
      <c r="D28" s="469"/>
      <c r="E28" s="470"/>
      <c r="F28" s="471" t="s">
        <v>536</v>
      </c>
      <c r="G28" s="472"/>
      <c r="H28" s="473"/>
      <c r="I28" s="425"/>
      <c r="J28" s="423"/>
      <c r="K28" s="422">
        <f>SUM(L29:L33)</f>
        <v>0</v>
      </c>
      <c r="L28" s="423"/>
      <c r="M28" s="384" t="e">
        <f>K28/$K$154</f>
        <v>#DIV/0!</v>
      </c>
      <c r="N28" s="335"/>
      <c r="O28" s="543">
        <f t="shared" si="1"/>
        <v>0</v>
      </c>
    </row>
    <row r="29" spans="1:15" ht="38.25" x14ac:dyDescent="0.2">
      <c r="A29" s="551"/>
      <c r="C29" s="379" t="s">
        <v>164</v>
      </c>
      <c r="D29" s="459" t="s">
        <v>478</v>
      </c>
      <c r="E29" s="460">
        <v>96542</v>
      </c>
      <c r="F29" s="461" t="s">
        <v>537</v>
      </c>
      <c r="G29" s="462" t="s">
        <v>65</v>
      </c>
      <c r="H29" s="463">
        <v>79.3</v>
      </c>
      <c r="I29" s="333"/>
      <c r="J29" s="415">
        <f>ROUND(IFERROR(H29*I29," - "),2)</f>
        <v>0</v>
      </c>
      <c r="K29" s="458">
        <f t="shared" ref="K29:K33" si="6">ROUND(I29*(1+$H$155),2)</f>
        <v>0</v>
      </c>
      <c r="L29" s="417">
        <f>ROUND(IFERROR(H29*K29," - "),2)</f>
        <v>0</v>
      </c>
      <c r="M29" s="380" t="e">
        <f>L29/$K$154</f>
        <v>#DIV/0!</v>
      </c>
      <c r="N29" s="335"/>
      <c r="O29" s="543">
        <f t="shared" si="1"/>
        <v>0</v>
      </c>
    </row>
    <row r="30" spans="1:15" ht="25.5" x14ac:dyDescent="0.2">
      <c r="A30" s="551"/>
      <c r="C30" s="379" t="s">
        <v>165</v>
      </c>
      <c r="D30" s="459" t="s">
        <v>478</v>
      </c>
      <c r="E30" s="460">
        <v>96543</v>
      </c>
      <c r="F30" s="461" t="s">
        <v>538</v>
      </c>
      <c r="G30" s="462" t="s">
        <v>45</v>
      </c>
      <c r="H30" s="463">
        <v>122</v>
      </c>
      <c r="I30" s="333"/>
      <c r="J30" s="415">
        <f>ROUND(IFERROR(H30*I30," - "),2)</f>
        <v>0</v>
      </c>
      <c r="K30" s="458">
        <f t="shared" si="6"/>
        <v>0</v>
      </c>
      <c r="L30" s="417">
        <f t="shared" ref="L30:L33" si="7">ROUND(IFERROR(H30*K30," - "),2)</f>
        <v>0</v>
      </c>
      <c r="M30" s="380" t="e">
        <f>L30/$K$154</f>
        <v>#DIV/0!</v>
      </c>
      <c r="N30" s="335"/>
      <c r="O30" s="543">
        <f t="shared" si="1"/>
        <v>0</v>
      </c>
    </row>
    <row r="31" spans="1:15" ht="25.5" x14ac:dyDescent="0.2">
      <c r="A31" s="551"/>
      <c r="C31" s="379" t="s">
        <v>166</v>
      </c>
      <c r="D31" s="459" t="s">
        <v>478</v>
      </c>
      <c r="E31" s="460">
        <v>96545</v>
      </c>
      <c r="F31" s="461" t="s">
        <v>539</v>
      </c>
      <c r="G31" s="462" t="s">
        <v>45</v>
      </c>
      <c r="H31" s="463">
        <v>276</v>
      </c>
      <c r="I31" s="333"/>
      <c r="J31" s="415">
        <f>ROUND(IFERROR(H31*I31," - "),2)</f>
        <v>0</v>
      </c>
      <c r="K31" s="458">
        <f t="shared" si="6"/>
        <v>0</v>
      </c>
      <c r="L31" s="417">
        <f t="shared" si="7"/>
        <v>0</v>
      </c>
      <c r="M31" s="380" t="e">
        <f>L31/$K$154</f>
        <v>#DIV/0!</v>
      </c>
      <c r="N31" s="335"/>
      <c r="O31" s="543">
        <f t="shared" si="1"/>
        <v>0</v>
      </c>
    </row>
    <row r="32" spans="1:15" ht="12" customHeight="1" x14ac:dyDescent="0.2">
      <c r="A32" s="551"/>
      <c r="C32" s="379" t="s">
        <v>167</v>
      </c>
      <c r="D32" s="459" t="s">
        <v>478</v>
      </c>
      <c r="E32" s="460">
        <v>96555</v>
      </c>
      <c r="F32" s="461" t="s">
        <v>540</v>
      </c>
      <c r="G32" s="462" t="s">
        <v>66</v>
      </c>
      <c r="H32" s="463">
        <v>5.95</v>
      </c>
      <c r="I32" s="333"/>
      <c r="J32" s="415">
        <f>ROUND(IFERROR(H32*I32," - "),2)</f>
        <v>0</v>
      </c>
      <c r="K32" s="458">
        <f t="shared" si="6"/>
        <v>0</v>
      </c>
      <c r="L32" s="417">
        <f t="shared" si="7"/>
        <v>0</v>
      </c>
      <c r="M32" s="380" t="e">
        <f>L32/$K$154</f>
        <v>#DIV/0!</v>
      </c>
      <c r="N32" s="335"/>
      <c r="O32" s="543">
        <f t="shared" si="1"/>
        <v>0</v>
      </c>
    </row>
    <row r="33" spans="1:15" ht="25.5" x14ac:dyDescent="0.2">
      <c r="A33" s="551"/>
      <c r="C33" s="379" t="s">
        <v>168</v>
      </c>
      <c r="D33" s="459" t="s">
        <v>525</v>
      </c>
      <c r="E33" s="460" t="s">
        <v>541</v>
      </c>
      <c r="F33" s="461" t="s">
        <v>542</v>
      </c>
      <c r="G33" s="462" t="s">
        <v>46</v>
      </c>
      <c r="H33" s="463">
        <v>58</v>
      </c>
      <c r="I33" s="463">
        <f>Composições!G54</f>
        <v>0</v>
      </c>
      <c r="J33" s="415">
        <f>ROUND(IFERROR(H33*I33," - "),2)</f>
        <v>0</v>
      </c>
      <c r="K33" s="458">
        <f t="shared" si="6"/>
        <v>0</v>
      </c>
      <c r="L33" s="417">
        <f t="shared" si="7"/>
        <v>0</v>
      </c>
      <c r="M33" s="380" t="e">
        <f>L33/$K$154</f>
        <v>#DIV/0!</v>
      </c>
      <c r="N33" s="335"/>
      <c r="O33" s="543">
        <f t="shared" si="1"/>
        <v>0</v>
      </c>
    </row>
    <row r="34" spans="1:15" x14ac:dyDescent="0.2">
      <c r="A34" s="551"/>
      <c r="C34" s="383" t="s">
        <v>670</v>
      </c>
      <c r="D34" s="469"/>
      <c r="E34" s="470"/>
      <c r="F34" s="471" t="s">
        <v>543</v>
      </c>
      <c r="G34" s="472"/>
      <c r="H34" s="473"/>
      <c r="I34" s="425"/>
      <c r="J34" s="423"/>
      <c r="K34" s="422">
        <f>SUM(L35:L36)</f>
        <v>0</v>
      </c>
      <c r="L34" s="423"/>
      <c r="M34" s="384" t="e">
        <f>K34/$K$154</f>
        <v>#DIV/0!</v>
      </c>
      <c r="N34" s="335"/>
      <c r="O34" s="543">
        <f t="shared" si="1"/>
        <v>0</v>
      </c>
    </row>
    <row r="35" spans="1:15" ht="38.25" x14ac:dyDescent="0.2">
      <c r="A35" s="551"/>
      <c r="C35" s="379" t="s">
        <v>273</v>
      </c>
      <c r="D35" s="459" t="s">
        <v>478</v>
      </c>
      <c r="E35" s="460">
        <v>103325</v>
      </c>
      <c r="F35" s="461" t="s">
        <v>544</v>
      </c>
      <c r="G35" s="462" t="s">
        <v>65</v>
      </c>
      <c r="H35" s="463">
        <v>79</v>
      </c>
      <c r="I35" s="333"/>
      <c r="J35" s="415">
        <f>ROUND(IFERROR(H35*I35," - "),2)</f>
        <v>0</v>
      </c>
      <c r="K35" s="458">
        <f t="shared" ref="K35:K36" si="8">ROUND(I35*(1+$H$155),2)</f>
        <v>0</v>
      </c>
      <c r="L35" s="417">
        <f>ROUND(IFERROR(H35*K35," - "),2)</f>
        <v>0</v>
      </c>
      <c r="M35" s="380" t="e">
        <f>L35/$K$154</f>
        <v>#DIV/0!</v>
      </c>
      <c r="N35" s="335"/>
      <c r="O35" s="543">
        <f t="shared" si="1"/>
        <v>0</v>
      </c>
    </row>
    <row r="36" spans="1:15" ht="51" x14ac:dyDescent="0.2">
      <c r="A36" s="551"/>
      <c r="C36" s="379" t="s">
        <v>274</v>
      </c>
      <c r="D36" s="459" t="s">
        <v>478</v>
      </c>
      <c r="E36" s="460">
        <v>102363</v>
      </c>
      <c r="F36" s="461" t="s">
        <v>545</v>
      </c>
      <c r="G36" s="462" t="s">
        <v>65</v>
      </c>
      <c r="H36" s="463">
        <v>438.45</v>
      </c>
      <c r="I36" s="333"/>
      <c r="J36" s="415">
        <f>ROUND(IFERROR(H36*I36," - "),2)</f>
        <v>0</v>
      </c>
      <c r="K36" s="458">
        <f t="shared" si="8"/>
        <v>0</v>
      </c>
      <c r="L36" s="417">
        <f>ROUND(IFERROR(H36*K36," - "),2)</f>
        <v>0</v>
      </c>
      <c r="M36" s="380" t="e">
        <f>L36/$K$154</f>
        <v>#DIV/0!</v>
      </c>
      <c r="N36" s="335"/>
      <c r="O36" s="543">
        <f t="shared" si="1"/>
        <v>0</v>
      </c>
    </row>
    <row r="37" spans="1:15" x14ac:dyDescent="0.2">
      <c r="A37" s="551"/>
      <c r="C37" s="383" t="s">
        <v>671</v>
      </c>
      <c r="D37" s="469"/>
      <c r="E37" s="470"/>
      <c r="F37" s="471" t="s">
        <v>499</v>
      </c>
      <c r="G37" s="472"/>
      <c r="H37" s="473"/>
      <c r="I37" s="425"/>
      <c r="J37" s="423"/>
      <c r="K37" s="422">
        <f>SUM(L38:L39)</f>
        <v>0</v>
      </c>
      <c r="L37" s="423"/>
      <c r="M37" s="384" t="e">
        <f>K37/$K$154</f>
        <v>#DIV/0!</v>
      </c>
      <c r="N37" s="335"/>
      <c r="O37" s="543">
        <f t="shared" si="1"/>
        <v>0</v>
      </c>
    </row>
    <row r="38" spans="1:15" ht="25.5" x14ac:dyDescent="0.2">
      <c r="A38" s="551"/>
      <c r="C38" s="379" t="s">
        <v>285</v>
      </c>
      <c r="D38" s="459" t="s">
        <v>478</v>
      </c>
      <c r="E38" s="460">
        <v>87878</v>
      </c>
      <c r="F38" s="461" t="s">
        <v>546</v>
      </c>
      <c r="G38" s="462" t="s">
        <v>65</v>
      </c>
      <c r="H38" s="463">
        <v>158</v>
      </c>
      <c r="I38" s="333"/>
      <c r="J38" s="415">
        <f>ROUND(IFERROR(H38*I38," - "),2)</f>
        <v>0</v>
      </c>
      <c r="K38" s="458">
        <f t="shared" ref="K38:K39" si="9">ROUND(I38*(1+$H$155),2)</f>
        <v>0</v>
      </c>
      <c r="L38" s="417">
        <f>ROUND(IFERROR(H38*K38," - "),2)</f>
        <v>0</v>
      </c>
      <c r="M38" s="380" t="e">
        <f>L38/$K$154</f>
        <v>#DIV/0!</v>
      </c>
      <c r="N38" s="335"/>
      <c r="O38" s="543">
        <f t="shared" si="1"/>
        <v>0</v>
      </c>
    </row>
    <row r="39" spans="1:15" ht="38.25" x14ac:dyDescent="0.2">
      <c r="A39" s="551"/>
      <c r="C39" s="379" t="s">
        <v>286</v>
      </c>
      <c r="D39" s="459" t="s">
        <v>478</v>
      </c>
      <c r="E39" s="460">
        <v>87530</v>
      </c>
      <c r="F39" s="461" t="s">
        <v>547</v>
      </c>
      <c r="G39" s="462" t="s">
        <v>65</v>
      </c>
      <c r="H39" s="463">
        <v>158</v>
      </c>
      <c r="I39" s="333"/>
      <c r="J39" s="415">
        <f>ROUND(IFERROR(H39*I39," - "),2)</f>
        <v>0</v>
      </c>
      <c r="K39" s="458">
        <f t="shared" si="9"/>
        <v>0</v>
      </c>
      <c r="L39" s="417">
        <f>ROUND(IFERROR(H39*K39," - "),2)</f>
        <v>0</v>
      </c>
      <c r="M39" s="380" t="e">
        <f>L39/$K$154</f>
        <v>#DIV/0!</v>
      </c>
      <c r="N39" s="335"/>
      <c r="O39" s="543">
        <f t="shared" si="1"/>
        <v>0</v>
      </c>
    </row>
    <row r="40" spans="1:15" x14ac:dyDescent="0.2">
      <c r="A40" s="551"/>
      <c r="C40" s="383" t="s">
        <v>672</v>
      </c>
      <c r="D40" s="469"/>
      <c r="E40" s="470"/>
      <c r="F40" s="471" t="s">
        <v>109</v>
      </c>
      <c r="G40" s="472"/>
      <c r="H40" s="473"/>
      <c r="I40" s="425"/>
      <c r="J40" s="423"/>
      <c r="K40" s="422">
        <f>SUM(L41:L42)</f>
        <v>0</v>
      </c>
      <c r="L40" s="422"/>
      <c r="M40" s="384" t="e">
        <f>K40/$K$154</f>
        <v>#DIV/0!</v>
      </c>
      <c r="N40" s="335"/>
      <c r="O40" s="543">
        <f t="shared" si="1"/>
        <v>0</v>
      </c>
    </row>
    <row r="41" spans="1:15" ht="39" customHeight="1" x14ac:dyDescent="0.2">
      <c r="A41" s="551"/>
      <c r="C41" s="379" t="s">
        <v>292</v>
      </c>
      <c r="D41" s="459" t="s">
        <v>478</v>
      </c>
      <c r="E41" s="460">
        <v>104642</v>
      </c>
      <c r="F41" s="461" t="s">
        <v>548</v>
      </c>
      <c r="G41" s="462" t="s">
        <v>65</v>
      </c>
      <c r="H41" s="463">
        <v>158</v>
      </c>
      <c r="I41" s="333"/>
      <c r="J41" s="415">
        <f>ROUND(IFERROR(H41*I41," - "),2)</f>
        <v>0</v>
      </c>
      <c r="K41" s="458">
        <f t="shared" ref="K41:K42" si="10">ROUND(I41*(1+$H$155),2)</f>
        <v>0</v>
      </c>
      <c r="L41" s="417">
        <f>ROUND(IFERROR(H41*K41," - "),2)</f>
        <v>0</v>
      </c>
      <c r="M41" s="380" t="e">
        <f>L41/$K$154</f>
        <v>#DIV/0!</v>
      </c>
      <c r="N41" s="335"/>
      <c r="O41" s="543">
        <f t="shared" si="1"/>
        <v>0</v>
      </c>
    </row>
    <row r="42" spans="1:15" ht="38.25" x14ac:dyDescent="0.2">
      <c r="A42" s="551"/>
      <c r="C42" s="379" t="s">
        <v>293</v>
      </c>
      <c r="D42" s="459" t="s">
        <v>478</v>
      </c>
      <c r="E42" s="460">
        <v>100750</v>
      </c>
      <c r="F42" s="461" t="s">
        <v>549</v>
      </c>
      <c r="G42" s="462" t="s">
        <v>65</v>
      </c>
      <c r="H42" s="463">
        <v>876.9</v>
      </c>
      <c r="I42" s="333"/>
      <c r="J42" s="415">
        <f>ROUND(IFERROR(H42*I42," - "),2)</f>
        <v>0</v>
      </c>
      <c r="K42" s="458">
        <f t="shared" si="10"/>
        <v>0</v>
      </c>
      <c r="L42" s="417">
        <f>ROUND(IFERROR(H42*K42," - "),2)</f>
        <v>0</v>
      </c>
      <c r="M42" s="380" t="e">
        <f>L42/$K$154</f>
        <v>#DIV/0!</v>
      </c>
      <c r="N42" s="335"/>
      <c r="O42" s="543">
        <f t="shared" si="1"/>
        <v>0</v>
      </c>
    </row>
    <row r="43" spans="1:15" x14ac:dyDescent="0.2">
      <c r="A43" s="551"/>
      <c r="C43" s="383" t="s">
        <v>673</v>
      </c>
      <c r="D43" s="474"/>
      <c r="E43" s="475"/>
      <c r="F43" s="476" t="s">
        <v>550</v>
      </c>
      <c r="G43" s="477"/>
      <c r="H43" s="478"/>
      <c r="I43" s="425"/>
      <c r="J43" s="423"/>
      <c r="K43" s="422">
        <f>L44</f>
        <v>0</v>
      </c>
      <c r="L43" s="423"/>
      <c r="M43" s="384" t="e">
        <f>K43/$K$154</f>
        <v>#DIV/0!</v>
      </c>
      <c r="N43" s="335"/>
      <c r="O43" s="543">
        <f t="shared" si="1"/>
        <v>0</v>
      </c>
    </row>
    <row r="44" spans="1:15" ht="39" thickBot="1" x14ac:dyDescent="0.25">
      <c r="A44" s="551"/>
      <c r="C44" s="413" t="s">
        <v>296</v>
      </c>
      <c r="D44" s="459" t="s">
        <v>525</v>
      </c>
      <c r="E44" s="460" t="s">
        <v>551</v>
      </c>
      <c r="F44" s="461" t="s">
        <v>552</v>
      </c>
      <c r="G44" s="462" t="s">
        <v>553</v>
      </c>
      <c r="H44" s="463">
        <v>1</v>
      </c>
      <c r="I44" s="468">
        <f>Composições!G40</f>
        <v>0</v>
      </c>
      <c r="J44" s="415">
        <f>ROUND(IFERROR(H44*I44," - "),2)</f>
        <v>0</v>
      </c>
      <c r="K44" s="458">
        <f>ROUND(I44*(1+$H$155),2)</f>
        <v>0</v>
      </c>
      <c r="L44" s="417">
        <f>ROUND(IFERROR(H44*K44," - "),2)</f>
        <v>0</v>
      </c>
      <c r="M44" s="380" t="e">
        <f>L44/$K$154</f>
        <v>#DIV/0!</v>
      </c>
      <c r="N44" s="335"/>
      <c r="O44" s="543">
        <f t="shared" si="1"/>
        <v>0</v>
      </c>
    </row>
    <row r="45" spans="1:15" ht="13.5" thickBot="1" x14ac:dyDescent="0.25">
      <c r="A45" s="551"/>
      <c r="C45" s="403">
        <v>2</v>
      </c>
      <c r="D45" s="446"/>
      <c r="E45" s="447"/>
      <c r="F45" s="448" t="s">
        <v>554</v>
      </c>
      <c r="G45" s="448"/>
      <c r="H45" s="448"/>
      <c r="I45" s="424"/>
      <c r="J45" s="421"/>
      <c r="K45" s="414">
        <f>SUM(K46,K51,K56)</f>
        <v>0</v>
      </c>
      <c r="L45" s="414"/>
      <c r="M45" s="412" t="e">
        <f>ROUND(K45/$K$154,4)</f>
        <v>#DIV/0!</v>
      </c>
      <c r="N45" s="335"/>
      <c r="O45" s="543">
        <f t="shared" si="1"/>
        <v>0</v>
      </c>
    </row>
    <row r="46" spans="1:15" x14ac:dyDescent="0.2">
      <c r="A46" s="551"/>
      <c r="C46" s="383" t="s">
        <v>26</v>
      </c>
      <c r="D46" s="469"/>
      <c r="E46" s="470"/>
      <c r="F46" s="471" t="s">
        <v>480</v>
      </c>
      <c r="G46" s="472"/>
      <c r="H46" s="473"/>
      <c r="I46" s="425"/>
      <c r="J46" s="420"/>
      <c r="K46" s="422">
        <f>SUM(L47:L50)</f>
        <v>0</v>
      </c>
      <c r="L46" s="423"/>
      <c r="M46" s="384" t="e">
        <f>K46/$K$154</f>
        <v>#DIV/0!</v>
      </c>
      <c r="N46" s="335"/>
      <c r="O46" s="543">
        <f t="shared" si="1"/>
        <v>0</v>
      </c>
    </row>
    <row r="47" spans="1:15" x14ac:dyDescent="0.2">
      <c r="A47" s="551"/>
      <c r="C47" s="379" t="s">
        <v>481</v>
      </c>
      <c r="D47" s="459" t="s">
        <v>478</v>
      </c>
      <c r="E47" s="460">
        <v>97082</v>
      </c>
      <c r="F47" s="461" t="s">
        <v>519</v>
      </c>
      <c r="G47" s="462" t="s">
        <v>66</v>
      </c>
      <c r="H47" s="463">
        <v>10.5</v>
      </c>
      <c r="I47" s="333"/>
      <c r="J47" s="415">
        <f>ROUND(IFERROR(H47*I47," - "),2)</f>
        <v>0</v>
      </c>
      <c r="K47" s="458">
        <f t="shared" ref="K47:K50" si="11">ROUND(I47*(1+$H$155),2)</f>
        <v>0</v>
      </c>
      <c r="L47" s="417">
        <f>ROUND(IFERROR(H47*K47," - "),2)</f>
        <v>0</v>
      </c>
      <c r="M47" s="380" t="e">
        <f>L47/$K$154</f>
        <v>#DIV/0!</v>
      </c>
      <c r="N47" s="335"/>
      <c r="O47" s="543">
        <f t="shared" si="1"/>
        <v>0</v>
      </c>
    </row>
    <row r="48" spans="1:15" ht="25.5" x14ac:dyDescent="0.2">
      <c r="A48" s="551"/>
      <c r="C48" s="379" t="s">
        <v>482</v>
      </c>
      <c r="D48" s="459" t="s">
        <v>478</v>
      </c>
      <c r="E48" s="460">
        <v>97084</v>
      </c>
      <c r="F48" s="461" t="s">
        <v>520</v>
      </c>
      <c r="G48" s="462" t="s">
        <v>65</v>
      </c>
      <c r="H48" s="463">
        <v>30</v>
      </c>
      <c r="I48" s="333"/>
      <c r="J48" s="415">
        <f>ROUND(IFERROR(H48*I48," - "),2)</f>
        <v>0</v>
      </c>
      <c r="K48" s="458">
        <f t="shared" si="11"/>
        <v>0</v>
      </c>
      <c r="L48" s="417">
        <f>ROUND(IFERROR(H48*K48," - "),2)</f>
        <v>0</v>
      </c>
      <c r="M48" s="380" t="e">
        <f>L48/$K$154</f>
        <v>#DIV/0!</v>
      </c>
      <c r="N48" s="335"/>
      <c r="O48" s="543">
        <f t="shared" si="1"/>
        <v>0</v>
      </c>
    </row>
    <row r="49" spans="1:15" ht="25.5" x14ac:dyDescent="0.2">
      <c r="A49" s="551"/>
      <c r="C49" s="379" t="s">
        <v>483</v>
      </c>
      <c r="D49" s="459" t="s">
        <v>478</v>
      </c>
      <c r="E49" s="460">
        <v>95241</v>
      </c>
      <c r="F49" s="461" t="s">
        <v>521</v>
      </c>
      <c r="G49" s="462" t="s">
        <v>65</v>
      </c>
      <c r="H49" s="463">
        <v>18</v>
      </c>
      <c r="I49" s="333"/>
      <c r="J49" s="415">
        <f>ROUND(IFERROR(H49*I49," - "),2)</f>
        <v>0</v>
      </c>
      <c r="K49" s="458">
        <f t="shared" si="11"/>
        <v>0</v>
      </c>
      <c r="L49" s="417">
        <f>ROUND(IFERROR(H49*K49," - "),2)</f>
        <v>0</v>
      </c>
      <c r="M49" s="380" t="e">
        <f>L49/$K$154</f>
        <v>#DIV/0!</v>
      </c>
      <c r="N49" s="335"/>
      <c r="O49" s="543">
        <f t="shared" si="1"/>
        <v>0</v>
      </c>
    </row>
    <row r="50" spans="1:15" ht="25.5" x14ac:dyDescent="0.2">
      <c r="A50" s="551"/>
      <c r="C50" s="379" t="s">
        <v>484</v>
      </c>
      <c r="D50" s="459" t="s">
        <v>478</v>
      </c>
      <c r="E50" s="460">
        <v>89470</v>
      </c>
      <c r="F50" s="461" t="s">
        <v>522</v>
      </c>
      <c r="G50" s="462" t="s">
        <v>65</v>
      </c>
      <c r="H50" s="463">
        <v>24</v>
      </c>
      <c r="I50" s="333"/>
      <c r="J50" s="415">
        <f>ROUND(IFERROR(H50*I50," - "),2)</f>
        <v>0</v>
      </c>
      <c r="K50" s="458">
        <f t="shared" si="11"/>
        <v>0</v>
      </c>
      <c r="L50" s="417">
        <f>ROUND(IFERROR(H50*K50," - "),2)</f>
        <v>0</v>
      </c>
      <c r="M50" s="380" t="e">
        <f>L50/$K$154</f>
        <v>#DIV/0!</v>
      </c>
      <c r="N50" s="335"/>
      <c r="O50" s="543">
        <f t="shared" si="1"/>
        <v>0</v>
      </c>
    </row>
    <row r="51" spans="1:15" x14ac:dyDescent="0.2">
      <c r="A51" s="551"/>
      <c r="C51" s="383" t="s">
        <v>674</v>
      </c>
      <c r="D51" s="469"/>
      <c r="E51" s="470"/>
      <c r="F51" s="471" t="s">
        <v>523</v>
      </c>
      <c r="G51" s="472"/>
      <c r="H51" s="473"/>
      <c r="I51" s="425"/>
      <c r="J51" s="423"/>
      <c r="K51" s="422">
        <f>SUM(L52:L55)</f>
        <v>0</v>
      </c>
      <c r="L51" s="423"/>
      <c r="M51" s="384" t="e">
        <f>K51/$K$154</f>
        <v>#DIV/0!</v>
      </c>
      <c r="N51" s="335"/>
      <c r="O51" s="543">
        <f t="shared" si="1"/>
        <v>0</v>
      </c>
    </row>
    <row r="52" spans="1:15" ht="25.5" x14ac:dyDescent="0.2">
      <c r="A52" s="551"/>
      <c r="B52" s="552"/>
      <c r="C52" s="379" t="s">
        <v>675</v>
      </c>
      <c r="D52" s="459" t="s">
        <v>478</v>
      </c>
      <c r="E52" s="460">
        <v>100576</v>
      </c>
      <c r="F52" s="461" t="s">
        <v>524</v>
      </c>
      <c r="G52" s="462" t="s">
        <v>65</v>
      </c>
      <c r="H52" s="463">
        <v>221</v>
      </c>
      <c r="I52" s="333"/>
      <c r="J52" s="415">
        <f>ROUND(IFERROR(H52*I52," - "),2)</f>
        <v>0</v>
      </c>
      <c r="K52" s="458">
        <f t="shared" ref="K52:K57" si="12">ROUND(I52*(1+$H$155),2)</f>
        <v>0</v>
      </c>
      <c r="L52" s="417">
        <f>ROUND(IFERROR(H52*K52," - "),2)</f>
        <v>0</v>
      </c>
      <c r="M52" s="380" t="e">
        <f>L52/$K$154</f>
        <v>#DIV/0!</v>
      </c>
      <c r="N52" s="335"/>
      <c r="O52" s="543">
        <f t="shared" si="1"/>
        <v>0</v>
      </c>
    </row>
    <row r="53" spans="1:15" ht="25.5" x14ac:dyDescent="0.2">
      <c r="A53" s="551"/>
      <c r="B53" s="552"/>
      <c r="C53" s="379" t="s">
        <v>676</v>
      </c>
      <c r="D53" s="459" t="s">
        <v>478</v>
      </c>
      <c r="E53" s="460">
        <v>95241</v>
      </c>
      <c r="F53" s="461" t="s">
        <v>521</v>
      </c>
      <c r="G53" s="462" t="s">
        <v>65</v>
      </c>
      <c r="H53" s="463">
        <v>221</v>
      </c>
      <c r="I53" s="333"/>
      <c r="J53" s="415">
        <f>ROUND(IFERROR(H53*I53," - "),2)</f>
        <v>0</v>
      </c>
      <c r="K53" s="458">
        <f t="shared" si="12"/>
        <v>0</v>
      </c>
      <c r="L53" s="417">
        <f>ROUND(IFERROR(H53*K53," - "),2)</f>
        <v>0</v>
      </c>
      <c r="M53" s="380" t="e">
        <f>L53/$K$154</f>
        <v>#DIV/0!</v>
      </c>
      <c r="N53" s="335"/>
      <c r="O53" s="543">
        <f t="shared" si="1"/>
        <v>0</v>
      </c>
    </row>
    <row r="54" spans="1:15" ht="38.25" x14ac:dyDescent="0.2">
      <c r="A54" s="551"/>
      <c r="B54" s="552"/>
      <c r="C54" s="379" t="s">
        <v>677</v>
      </c>
      <c r="D54" s="459" t="s">
        <v>478</v>
      </c>
      <c r="E54" s="460">
        <v>94994</v>
      </c>
      <c r="F54" s="461" t="s">
        <v>555</v>
      </c>
      <c r="G54" s="462" t="s">
        <v>65</v>
      </c>
      <c r="H54" s="463">
        <v>221</v>
      </c>
      <c r="I54" s="333"/>
      <c r="J54" s="415">
        <f>ROUND(IFERROR(H54*I54," - "),2)</f>
        <v>0</v>
      </c>
      <c r="K54" s="458">
        <f t="shared" si="12"/>
        <v>0</v>
      </c>
      <c r="L54" s="417">
        <f>ROUND(IFERROR(H54*K54," - "),2)</f>
        <v>0</v>
      </c>
      <c r="M54" s="380" t="e">
        <f>L54/$K$154</f>
        <v>#DIV/0!</v>
      </c>
      <c r="N54" s="335"/>
      <c r="O54" s="543">
        <f t="shared" si="1"/>
        <v>0</v>
      </c>
    </row>
    <row r="55" spans="1:15" ht="25.5" x14ac:dyDescent="0.2">
      <c r="A55" s="551"/>
      <c r="B55" s="552"/>
      <c r="C55" s="379" t="s">
        <v>678</v>
      </c>
      <c r="D55" s="459" t="s">
        <v>556</v>
      </c>
      <c r="E55" s="460" t="s">
        <v>557</v>
      </c>
      <c r="F55" s="461" t="s">
        <v>558</v>
      </c>
      <c r="G55" s="462" t="s">
        <v>65</v>
      </c>
      <c r="H55" s="463">
        <v>221</v>
      </c>
      <c r="I55" s="333"/>
      <c r="J55" s="415">
        <f>ROUND(IFERROR(H55*I55," - "),2)</f>
        <v>0</v>
      </c>
      <c r="K55" s="625">
        <f>ROUND(I55*(1+$H$156),2)</f>
        <v>0</v>
      </c>
      <c r="L55" s="562">
        <f>ROUND(IFERROR(H55*K55," - "),2)</f>
        <v>0</v>
      </c>
      <c r="M55" s="380" t="e">
        <f>L55/$K$154</f>
        <v>#DIV/0!</v>
      </c>
      <c r="N55" s="335"/>
      <c r="O55" s="543">
        <f t="shared" si="1"/>
        <v>0</v>
      </c>
    </row>
    <row r="56" spans="1:15" x14ac:dyDescent="0.2">
      <c r="A56" s="551"/>
      <c r="B56" s="552"/>
      <c r="C56" s="383" t="s">
        <v>679</v>
      </c>
      <c r="D56" s="469"/>
      <c r="E56" s="470"/>
      <c r="F56" s="471" t="s">
        <v>550</v>
      </c>
      <c r="G56" s="472"/>
      <c r="H56" s="473"/>
      <c r="I56" s="425"/>
      <c r="J56" s="423"/>
      <c r="K56" s="422">
        <f>SUM(L57:L59)</f>
        <v>0</v>
      </c>
      <c r="L56" s="423"/>
      <c r="M56" s="384" t="e">
        <f>K56/$K$154</f>
        <v>#DIV/0!</v>
      </c>
      <c r="N56" s="335"/>
      <c r="O56" s="543">
        <f t="shared" si="1"/>
        <v>0</v>
      </c>
    </row>
    <row r="57" spans="1:15" ht="25.5" x14ac:dyDescent="0.2">
      <c r="A57" s="551"/>
      <c r="B57" s="552"/>
      <c r="C57" s="379" t="s">
        <v>680</v>
      </c>
      <c r="D57" s="459" t="s">
        <v>525</v>
      </c>
      <c r="E57" s="460" t="s">
        <v>559</v>
      </c>
      <c r="F57" s="461" t="s">
        <v>560</v>
      </c>
      <c r="G57" s="462" t="s">
        <v>553</v>
      </c>
      <c r="H57" s="463">
        <v>1</v>
      </c>
      <c r="I57" s="463">
        <f>Composições!G46</f>
        <v>0</v>
      </c>
      <c r="J57" s="415">
        <f>ROUND(IFERROR(H57*I57," - "),2)</f>
        <v>0</v>
      </c>
      <c r="K57" s="458">
        <f t="shared" si="12"/>
        <v>0</v>
      </c>
      <c r="L57" s="417">
        <f>ROUND(IFERROR(H57*K57," - "),2)</f>
        <v>0</v>
      </c>
      <c r="M57" s="380" t="e">
        <f>L57/$K$154</f>
        <v>#DIV/0!</v>
      </c>
      <c r="N57" s="335"/>
      <c r="O57" s="543">
        <f t="shared" si="1"/>
        <v>0</v>
      </c>
    </row>
    <row r="58" spans="1:15" x14ac:dyDescent="0.2">
      <c r="A58" s="551"/>
      <c r="B58" s="552"/>
      <c r="C58" s="379" t="s">
        <v>681</v>
      </c>
      <c r="D58" s="459" t="s">
        <v>556</v>
      </c>
      <c r="E58" s="460" t="s">
        <v>561</v>
      </c>
      <c r="F58" s="461" t="s">
        <v>562</v>
      </c>
      <c r="G58" s="462" t="s">
        <v>46</v>
      </c>
      <c r="H58" s="463">
        <v>4</v>
      </c>
      <c r="I58" s="333"/>
      <c r="J58" s="415">
        <f>ROUND(IFERROR(H58*I58," - "),2)</f>
        <v>0</v>
      </c>
      <c r="K58" s="625">
        <f>ROUND(I58*(1+$H$156),2)</f>
        <v>0</v>
      </c>
      <c r="L58" s="562">
        <f>ROUND(IFERROR(H58*K58," - "),2)</f>
        <v>0</v>
      </c>
      <c r="M58" s="380" t="e">
        <f>L58/$K$154</f>
        <v>#DIV/0!</v>
      </c>
      <c r="N58" s="335"/>
      <c r="O58" s="543">
        <f t="shared" si="1"/>
        <v>0</v>
      </c>
    </row>
    <row r="59" spans="1:15" ht="13.5" thickBot="1" x14ac:dyDescent="0.25">
      <c r="A59" s="551"/>
      <c r="B59" s="552"/>
      <c r="C59" s="379" t="s">
        <v>682</v>
      </c>
      <c r="D59" s="459" t="s">
        <v>556</v>
      </c>
      <c r="E59" s="460" t="s">
        <v>563</v>
      </c>
      <c r="F59" s="461" t="s">
        <v>564</v>
      </c>
      <c r="G59" s="462" t="s">
        <v>42</v>
      </c>
      <c r="H59" s="463">
        <v>3</v>
      </c>
      <c r="I59" s="333"/>
      <c r="J59" s="415">
        <f>ROUND(IFERROR(H59*I59," - "),2)</f>
        <v>0</v>
      </c>
      <c r="K59" s="625">
        <f>ROUND(I59*(1+$H$156),2)</f>
        <v>0</v>
      </c>
      <c r="L59" s="562">
        <f>ROUND(IFERROR(H59*K59," - "),2)</f>
        <v>0</v>
      </c>
      <c r="M59" s="380" t="e">
        <f>L59/$K$154</f>
        <v>#DIV/0!</v>
      </c>
      <c r="N59" s="335"/>
      <c r="O59" s="543">
        <f t="shared" si="1"/>
        <v>0</v>
      </c>
    </row>
    <row r="60" spans="1:15" ht="13.5" thickBot="1" x14ac:dyDescent="0.25">
      <c r="A60" s="551"/>
      <c r="B60" s="552"/>
      <c r="C60" s="403">
        <v>3</v>
      </c>
      <c r="D60" s="446"/>
      <c r="E60" s="447"/>
      <c r="F60" s="448" t="s">
        <v>565</v>
      </c>
      <c r="G60" s="448"/>
      <c r="H60" s="448"/>
      <c r="I60" s="424"/>
      <c r="J60" s="421"/>
      <c r="K60" s="414">
        <f>SUM(K61,K66,K71)</f>
        <v>0</v>
      </c>
      <c r="L60" s="414"/>
      <c r="M60" s="412" t="e">
        <f>ROUND(K60/$K$154,4)</f>
        <v>#DIV/0!</v>
      </c>
      <c r="N60" s="335"/>
      <c r="O60" s="543">
        <f t="shared" si="1"/>
        <v>0</v>
      </c>
    </row>
    <row r="61" spans="1:15" x14ac:dyDescent="0.2">
      <c r="A61" s="551"/>
      <c r="B61" s="552"/>
      <c r="C61" s="383" t="s">
        <v>28</v>
      </c>
      <c r="D61" s="469"/>
      <c r="E61" s="470"/>
      <c r="F61" s="471" t="s">
        <v>480</v>
      </c>
      <c r="G61" s="472"/>
      <c r="H61" s="473"/>
      <c r="I61" s="425"/>
      <c r="J61" s="420"/>
      <c r="K61" s="422">
        <f>SUM(L62:L65)</f>
        <v>0</v>
      </c>
      <c r="L61" s="423"/>
      <c r="M61" s="384" t="e">
        <f>K61/$K$154</f>
        <v>#DIV/0!</v>
      </c>
      <c r="N61" s="335"/>
      <c r="O61" s="543">
        <f t="shared" si="1"/>
        <v>0</v>
      </c>
    </row>
    <row r="62" spans="1:15" ht="25.5" customHeight="1" x14ac:dyDescent="0.2">
      <c r="A62" s="551"/>
      <c r="C62" s="379" t="s">
        <v>485</v>
      </c>
      <c r="D62" s="459" t="s">
        <v>478</v>
      </c>
      <c r="E62" s="460">
        <v>97082</v>
      </c>
      <c r="F62" s="461" t="s">
        <v>519</v>
      </c>
      <c r="G62" s="462" t="s">
        <v>66</v>
      </c>
      <c r="H62" s="463">
        <v>8.75</v>
      </c>
      <c r="I62" s="333"/>
      <c r="J62" s="415">
        <f>ROUND(IFERROR(H62*I62," - "),2)</f>
        <v>0</v>
      </c>
      <c r="K62" s="458">
        <f t="shared" ref="K62:K65" si="13">ROUND(I62*(1+$H$155),2)</f>
        <v>0</v>
      </c>
      <c r="L62" s="417">
        <f>ROUND(IFERROR(H62*K62," - "),2)</f>
        <v>0</v>
      </c>
      <c r="M62" s="380" t="e">
        <f>L62/$K$154</f>
        <v>#DIV/0!</v>
      </c>
      <c r="N62" s="335"/>
      <c r="O62" s="543">
        <f t="shared" si="1"/>
        <v>0</v>
      </c>
    </row>
    <row r="63" spans="1:15" ht="26.25" customHeight="1" x14ac:dyDescent="0.2">
      <c r="A63" s="551"/>
      <c r="B63" s="552"/>
      <c r="C63" s="379" t="s">
        <v>486</v>
      </c>
      <c r="D63" s="459" t="s">
        <v>478</v>
      </c>
      <c r="E63" s="460">
        <v>97084</v>
      </c>
      <c r="F63" s="461" t="s">
        <v>520</v>
      </c>
      <c r="G63" s="462" t="s">
        <v>65</v>
      </c>
      <c r="H63" s="463">
        <v>25</v>
      </c>
      <c r="I63" s="333"/>
      <c r="J63" s="415">
        <f>ROUND(IFERROR(H63*I63," - "),2)</f>
        <v>0</v>
      </c>
      <c r="K63" s="458">
        <f t="shared" si="13"/>
        <v>0</v>
      </c>
      <c r="L63" s="417">
        <f>ROUND(IFERROR(H63*K63," - "),2)</f>
        <v>0</v>
      </c>
      <c r="M63" s="380" t="e">
        <f>L63/$K$154</f>
        <v>#DIV/0!</v>
      </c>
      <c r="N63" s="335"/>
      <c r="O63" s="543">
        <f t="shared" si="1"/>
        <v>0</v>
      </c>
    </row>
    <row r="64" spans="1:15" ht="25.5" x14ac:dyDescent="0.2">
      <c r="A64" s="551"/>
      <c r="B64" s="552"/>
      <c r="C64" s="379" t="s">
        <v>487</v>
      </c>
      <c r="D64" s="459" t="s">
        <v>478</v>
      </c>
      <c r="E64" s="460">
        <v>95241</v>
      </c>
      <c r="F64" s="461" t="s">
        <v>521</v>
      </c>
      <c r="G64" s="462" t="s">
        <v>65</v>
      </c>
      <c r="H64" s="463">
        <v>15</v>
      </c>
      <c r="I64" s="333"/>
      <c r="J64" s="415">
        <f>ROUND(IFERROR(H64*I64," - "),2)</f>
        <v>0</v>
      </c>
      <c r="K64" s="458">
        <f t="shared" si="13"/>
        <v>0</v>
      </c>
      <c r="L64" s="417">
        <f>ROUND(IFERROR(H64*K64," - "),2)</f>
        <v>0</v>
      </c>
      <c r="M64" s="380" t="e">
        <f>L64/$K$154</f>
        <v>#DIV/0!</v>
      </c>
      <c r="N64" s="335"/>
      <c r="O64" s="543">
        <f t="shared" si="1"/>
        <v>0</v>
      </c>
    </row>
    <row r="65" spans="1:15" ht="25.5" x14ac:dyDescent="0.2">
      <c r="A65" s="551"/>
      <c r="B65" s="552"/>
      <c r="C65" s="379" t="s">
        <v>488</v>
      </c>
      <c r="D65" s="459" t="s">
        <v>478</v>
      </c>
      <c r="E65" s="460">
        <v>89470</v>
      </c>
      <c r="F65" s="461" t="s">
        <v>522</v>
      </c>
      <c r="G65" s="462" t="s">
        <v>65</v>
      </c>
      <c r="H65" s="463">
        <v>20</v>
      </c>
      <c r="I65" s="333"/>
      <c r="J65" s="415">
        <f>ROUND(IFERROR(H65*I65," - "),2)</f>
        <v>0</v>
      </c>
      <c r="K65" s="458">
        <f t="shared" si="13"/>
        <v>0</v>
      </c>
      <c r="L65" s="417">
        <f>ROUND(IFERROR(H65*K65," - "),2)</f>
        <v>0</v>
      </c>
      <c r="M65" s="380" t="e">
        <f>L65/$K$154</f>
        <v>#DIV/0!</v>
      </c>
      <c r="N65" s="335"/>
      <c r="O65" s="543">
        <f t="shared" si="1"/>
        <v>0</v>
      </c>
    </row>
    <row r="66" spans="1:15" x14ac:dyDescent="0.2">
      <c r="A66" s="551"/>
      <c r="B66" s="552"/>
      <c r="C66" s="383" t="s">
        <v>29</v>
      </c>
      <c r="D66" s="469"/>
      <c r="E66" s="470"/>
      <c r="F66" s="471" t="s">
        <v>523</v>
      </c>
      <c r="G66" s="472"/>
      <c r="H66" s="473"/>
      <c r="I66" s="425"/>
      <c r="J66" s="423"/>
      <c r="K66" s="422">
        <f>SUM(L67:L70)</f>
        <v>0</v>
      </c>
      <c r="L66" s="423"/>
      <c r="M66" s="384" t="e">
        <f>K66/$K$154</f>
        <v>#DIV/0!</v>
      </c>
      <c r="N66" s="335"/>
      <c r="O66" s="543">
        <f t="shared" si="1"/>
        <v>0</v>
      </c>
    </row>
    <row r="67" spans="1:15" ht="25.5" x14ac:dyDescent="0.2">
      <c r="A67" s="553"/>
      <c r="C67" s="379" t="s">
        <v>489</v>
      </c>
      <c r="D67" s="459" t="s">
        <v>478</v>
      </c>
      <c r="E67" s="460">
        <v>100576</v>
      </c>
      <c r="F67" s="461" t="s">
        <v>524</v>
      </c>
      <c r="G67" s="462" t="s">
        <v>65</v>
      </c>
      <c r="H67" s="463">
        <v>142.84</v>
      </c>
      <c r="I67" s="333"/>
      <c r="J67" s="415">
        <f>ROUND(IFERROR(H67*I67," - "),2)</f>
        <v>0</v>
      </c>
      <c r="K67" s="458">
        <f t="shared" ref="K67:K70" si="14">ROUND(I67*(1+$H$155),2)</f>
        <v>0</v>
      </c>
      <c r="L67" s="417">
        <f>ROUND(IFERROR(H67*K67," - "),2)</f>
        <v>0</v>
      </c>
      <c r="M67" s="380" t="e">
        <f>L67/$K$154</f>
        <v>#DIV/0!</v>
      </c>
      <c r="N67" s="335"/>
      <c r="O67" s="543">
        <f t="shared" si="1"/>
        <v>0</v>
      </c>
    </row>
    <row r="68" spans="1:15" ht="25.5" x14ac:dyDescent="0.2">
      <c r="A68" s="553"/>
      <c r="C68" s="379" t="s">
        <v>490</v>
      </c>
      <c r="D68" s="459" t="s">
        <v>478</v>
      </c>
      <c r="E68" s="460">
        <v>95241</v>
      </c>
      <c r="F68" s="461" t="s">
        <v>521</v>
      </c>
      <c r="G68" s="462" t="s">
        <v>65</v>
      </c>
      <c r="H68" s="463">
        <v>142.84</v>
      </c>
      <c r="I68" s="333"/>
      <c r="J68" s="415">
        <f>ROUND(IFERROR(H68*I68," - "),2)</f>
        <v>0</v>
      </c>
      <c r="K68" s="458">
        <f t="shared" si="14"/>
        <v>0</v>
      </c>
      <c r="L68" s="417">
        <f>ROUND(IFERROR(H68*K68," - "),2)</f>
        <v>0</v>
      </c>
      <c r="M68" s="380" t="e">
        <f>L68/$K$154</f>
        <v>#DIV/0!</v>
      </c>
      <c r="N68" s="335"/>
      <c r="O68" s="543">
        <f t="shared" si="1"/>
        <v>0</v>
      </c>
    </row>
    <row r="69" spans="1:15" ht="38.25" x14ac:dyDescent="0.2">
      <c r="A69" s="553"/>
      <c r="C69" s="379" t="s">
        <v>491</v>
      </c>
      <c r="D69" s="459" t="s">
        <v>478</v>
      </c>
      <c r="E69" s="460">
        <v>87702</v>
      </c>
      <c r="F69" s="461" t="s">
        <v>566</v>
      </c>
      <c r="G69" s="462" t="s">
        <v>65</v>
      </c>
      <c r="H69" s="463">
        <v>142.84</v>
      </c>
      <c r="I69" s="333"/>
      <c r="J69" s="415">
        <f>ROUND(IFERROR(H69*I69," - "),2)</f>
        <v>0</v>
      </c>
      <c r="K69" s="458">
        <f t="shared" si="14"/>
        <v>0</v>
      </c>
      <c r="L69" s="417">
        <f>ROUND(IFERROR(H69*K69," - "),2)</f>
        <v>0</v>
      </c>
      <c r="M69" s="380" t="e">
        <f>L69/$K$154</f>
        <v>#DIV/0!</v>
      </c>
      <c r="N69" s="335"/>
      <c r="O69" s="543">
        <f t="shared" si="1"/>
        <v>0</v>
      </c>
    </row>
    <row r="70" spans="1:15" ht="27.75" customHeight="1" x14ac:dyDescent="0.2">
      <c r="A70" s="553"/>
      <c r="C70" s="379" t="s">
        <v>492</v>
      </c>
      <c r="D70" s="459" t="s">
        <v>478</v>
      </c>
      <c r="E70" s="460">
        <v>101735</v>
      </c>
      <c r="F70" s="461" t="s">
        <v>567</v>
      </c>
      <c r="G70" s="462" t="s">
        <v>65</v>
      </c>
      <c r="H70" s="463">
        <v>142.84</v>
      </c>
      <c r="I70" s="333"/>
      <c r="J70" s="415">
        <f>ROUND(IFERROR(H70*I70," - "),2)</f>
        <v>0</v>
      </c>
      <c r="K70" s="458">
        <f t="shared" si="14"/>
        <v>0</v>
      </c>
      <c r="L70" s="417">
        <f>ROUND(IFERROR(H70*K70," - "),2)</f>
        <v>0</v>
      </c>
      <c r="M70" s="380" t="e">
        <f>L70/$K$154</f>
        <v>#DIV/0!</v>
      </c>
      <c r="N70" s="335"/>
      <c r="O70" s="543">
        <f t="shared" si="1"/>
        <v>0</v>
      </c>
    </row>
    <row r="71" spans="1:15" x14ac:dyDescent="0.2">
      <c r="A71" s="553"/>
      <c r="C71" s="383" t="s">
        <v>683</v>
      </c>
      <c r="D71" s="469"/>
      <c r="E71" s="470"/>
      <c r="F71" s="471" t="s">
        <v>550</v>
      </c>
      <c r="G71" s="472"/>
      <c r="H71" s="473"/>
      <c r="I71" s="425"/>
      <c r="J71" s="423"/>
      <c r="K71" s="422">
        <f>SUM(L72:L78)</f>
        <v>0</v>
      </c>
      <c r="L71" s="423"/>
      <c r="M71" s="384" t="e">
        <f>K71/$K$154</f>
        <v>#DIV/0!</v>
      </c>
      <c r="N71" s="335"/>
      <c r="O71" s="543">
        <f t="shared" si="1"/>
        <v>0</v>
      </c>
    </row>
    <row r="72" spans="1:15" ht="25.5" x14ac:dyDescent="0.2">
      <c r="A72" s="553"/>
      <c r="C72" s="379" t="s">
        <v>684</v>
      </c>
      <c r="D72" s="459" t="s">
        <v>556</v>
      </c>
      <c r="E72" s="460" t="s">
        <v>568</v>
      </c>
      <c r="F72" s="461" t="s">
        <v>569</v>
      </c>
      <c r="G72" s="462" t="s">
        <v>42</v>
      </c>
      <c r="H72" s="463">
        <v>1</v>
      </c>
      <c r="I72" s="333"/>
      <c r="J72" s="415">
        <f>ROUND(IFERROR(H72*I72," - "),2)</f>
        <v>0</v>
      </c>
      <c r="K72" s="625">
        <f t="shared" ref="K72:K78" si="15">ROUND(I72*(1+$H$156),2)</f>
        <v>0</v>
      </c>
      <c r="L72" s="562">
        <f t="shared" ref="L72:L78" si="16">ROUND(IFERROR(H72*K72," - "),2)</f>
        <v>0</v>
      </c>
      <c r="M72" s="380" t="e">
        <f t="shared" ref="M72:M78" si="17">L72/$K$154</f>
        <v>#DIV/0!</v>
      </c>
      <c r="N72" s="335"/>
      <c r="O72" s="543">
        <f t="shared" si="1"/>
        <v>0</v>
      </c>
    </row>
    <row r="73" spans="1:15" x14ac:dyDescent="0.2">
      <c r="A73" s="553"/>
      <c r="C73" s="379" t="s">
        <v>685</v>
      </c>
      <c r="D73" s="459" t="s">
        <v>556</v>
      </c>
      <c r="E73" s="460" t="s">
        <v>570</v>
      </c>
      <c r="F73" s="461" t="s">
        <v>571</v>
      </c>
      <c r="G73" s="462" t="s">
        <v>42</v>
      </c>
      <c r="H73" s="463">
        <v>1</v>
      </c>
      <c r="I73" s="333"/>
      <c r="J73" s="415">
        <f>ROUND(IFERROR(H73*I73," - "),2)</f>
        <v>0</v>
      </c>
      <c r="K73" s="625">
        <f t="shared" si="15"/>
        <v>0</v>
      </c>
      <c r="L73" s="562">
        <f t="shared" si="16"/>
        <v>0</v>
      </c>
      <c r="M73" s="380" t="e">
        <f t="shared" si="17"/>
        <v>#DIV/0!</v>
      </c>
      <c r="N73" s="335"/>
      <c r="O73" s="543">
        <f t="shared" si="1"/>
        <v>0</v>
      </c>
    </row>
    <row r="74" spans="1:15" ht="25.5" x14ac:dyDescent="0.2">
      <c r="A74" s="553"/>
      <c r="C74" s="379" t="s">
        <v>686</v>
      </c>
      <c r="D74" s="459" t="s">
        <v>556</v>
      </c>
      <c r="E74" s="460" t="s">
        <v>572</v>
      </c>
      <c r="F74" s="461" t="s">
        <v>573</v>
      </c>
      <c r="G74" s="462" t="s">
        <v>42</v>
      </c>
      <c r="H74" s="463">
        <v>1</v>
      </c>
      <c r="I74" s="333"/>
      <c r="J74" s="415">
        <f>ROUND(IFERROR(H74*I74," - "),2)</f>
        <v>0</v>
      </c>
      <c r="K74" s="625">
        <f t="shared" si="15"/>
        <v>0</v>
      </c>
      <c r="L74" s="562">
        <f t="shared" si="16"/>
        <v>0</v>
      </c>
      <c r="M74" s="380" t="e">
        <f t="shared" si="17"/>
        <v>#DIV/0!</v>
      </c>
      <c r="N74" s="335"/>
      <c r="O74" s="543">
        <f t="shared" si="1"/>
        <v>0</v>
      </c>
    </row>
    <row r="75" spans="1:15" x14ac:dyDescent="0.2">
      <c r="A75" s="553"/>
      <c r="C75" s="379" t="s">
        <v>687</v>
      </c>
      <c r="D75" s="459" t="s">
        <v>556</v>
      </c>
      <c r="E75" s="460" t="s">
        <v>574</v>
      </c>
      <c r="F75" s="461" t="s">
        <v>575</v>
      </c>
      <c r="G75" s="462" t="s">
        <v>42</v>
      </c>
      <c r="H75" s="463">
        <v>1</v>
      </c>
      <c r="I75" s="333"/>
      <c r="J75" s="415">
        <f>ROUND(IFERROR(H75*I75," - "),2)</f>
        <v>0</v>
      </c>
      <c r="K75" s="625">
        <f t="shared" si="15"/>
        <v>0</v>
      </c>
      <c r="L75" s="562">
        <f t="shared" si="16"/>
        <v>0</v>
      </c>
      <c r="M75" s="380" t="e">
        <f t="shared" si="17"/>
        <v>#DIV/0!</v>
      </c>
      <c r="N75" s="335"/>
      <c r="O75" s="543">
        <f t="shared" si="1"/>
        <v>0</v>
      </c>
    </row>
    <row r="76" spans="1:15" x14ac:dyDescent="0.2">
      <c r="A76" s="553"/>
      <c r="C76" s="379" t="s">
        <v>688</v>
      </c>
      <c r="D76" s="459" t="s">
        <v>556</v>
      </c>
      <c r="E76" s="460" t="s">
        <v>561</v>
      </c>
      <c r="F76" s="461" t="s">
        <v>562</v>
      </c>
      <c r="G76" s="462" t="s">
        <v>46</v>
      </c>
      <c r="H76" s="463">
        <v>6</v>
      </c>
      <c r="I76" s="333"/>
      <c r="J76" s="415">
        <f>ROUND(IFERROR(H76*I76," - "),2)</f>
        <v>0</v>
      </c>
      <c r="K76" s="625">
        <f t="shared" si="15"/>
        <v>0</v>
      </c>
      <c r="L76" s="562">
        <f t="shared" si="16"/>
        <v>0</v>
      </c>
      <c r="M76" s="380" t="e">
        <f t="shared" si="17"/>
        <v>#DIV/0!</v>
      </c>
      <c r="N76" s="335"/>
      <c r="O76" s="543">
        <f t="shared" si="1"/>
        <v>0</v>
      </c>
    </row>
    <row r="77" spans="1:15" ht="30.75" customHeight="1" x14ac:dyDescent="0.2">
      <c r="A77" s="551"/>
      <c r="C77" s="379" t="s">
        <v>689</v>
      </c>
      <c r="D77" s="459" t="s">
        <v>556</v>
      </c>
      <c r="E77" s="460" t="s">
        <v>576</v>
      </c>
      <c r="F77" s="461" t="s">
        <v>577</v>
      </c>
      <c r="G77" s="462" t="s">
        <v>42</v>
      </c>
      <c r="H77" s="463">
        <v>1</v>
      </c>
      <c r="I77" s="333"/>
      <c r="J77" s="415">
        <f>ROUND(IFERROR(H77*I77," - "),2)</f>
        <v>0</v>
      </c>
      <c r="K77" s="625">
        <f t="shared" si="15"/>
        <v>0</v>
      </c>
      <c r="L77" s="562">
        <f t="shared" si="16"/>
        <v>0</v>
      </c>
      <c r="M77" s="380" t="e">
        <f t="shared" si="17"/>
        <v>#DIV/0!</v>
      </c>
      <c r="N77" s="335"/>
      <c r="O77" s="543">
        <f t="shared" si="1"/>
        <v>0</v>
      </c>
    </row>
    <row r="78" spans="1:15" ht="13.5" thickBot="1" x14ac:dyDescent="0.25">
      <c r="A78" s="551"/>
      <c r="C78" s="379" t="s">
        <v>690</v>
      </c>
      <c r="D78" s="459" t="s">
        <v>556</v>
      </c>
      <c r="E78" s="460" t="s">
        <v>563</v>
      </c>
      <c r="F78" s="461" t="s">
        <v>564</v>
      </c>
      <c r="G78" s="462" t="s">
        <v>42</v>
      </c>
      <c r="H78" s="463">
        <v>1</v>
      </c>
      <c r="I78" s="333"/>
      <c r="J78" s="415">
        <f>ROUND(IFERROR(H78*I78," - "),2)</f>
        <v>0</v>
      </c>
      <c r="K78" s="625">
        <f t="shared" si="15"/>
        <v>0</v>
      </c>
      <c r="L78" s="562">
        <f t="shared" si="16"/>
        <v>0</v>
      </c>
      <c r="M78" s="387" t="e">
        <f t="shared" si="17"/>
        <v>#DIV/0!</v>
      </c>
      <c r="N78" s="335"/>
      <c r="O78" s="543">
        <f t="shared" si="1"/>
        <v>0</v>
      </c>
    </row>
    <row r="79" spans="1:15" ht="13.5" thickBot="1" x14ac:dyDescent="0.25">
      <c r="A79" s="547"/>
      <c r="C79" s="403">
        <v>4</v>
      </c>
      <c r="D79" s="446"/>
      <c r="E79" s="447"/>
      <c r="F79" s="448" t="s">
        <v>578</v>
      </c>
      <c r="G79" s="448"/>
      <c r="H79" s="448"/>
      <c r="I79" s="424"/>
      <c r="J79" s="421"/>
      <c r="K79" s="414">
        <f>SUM(K80,K84)</f>
        <v>0</v>
      </c>
      <c r="L79" s="414"/>
      <c r="M79" s="412" t="e">
        <f>ROUND(K79/$K$154,4)</f>
        <v>#DIV/0!</v>
      </c>
      <c r="N79" s="335"/>
      <c r="O79" s="543">
        <f t="shared" si="1"/>
        <v>0</v>
      </c>
    </row>
    <row r="80" spans="1:15" x14ac:dyDescent="0.2">
      <c r="A80" s="547"/>
      <c r="C80" s="383" t="s">
        <v>30</v>
      </c>
      <c r="D80" s="469"/>
      <c r="E80" s="470"/>
      <c r="F80" s="471" t="s">
        <v>523</v>
      </c>
      <c r="G80" s="472"/>
      <c r="H80" s="473"/>
      <c r="I80" s="425"/>
      <c r="J80" s="420"/>
      <c r="K80" s="422">
        <f>SUM(L81:L83)</f>
        <v>0</v>
      </c>
      <c r="L80" s="423"/>
      <c r="M80" s="384" t="e">
        <f>K80/$K$154</f>
        <v>#DIV/0!</v>
      </c>
      <c r="N80" s="335"/>
      <c r="O80" s="543">
        <f t="shared" si="1"/>
        <v>0</v>
      </c>
    </row>
    <row r="81" spans="1:15" ht="25.5" x14ac:dyDescent="0.2">
      <c r="A81" s="547"/>
      <c r="C81" s="379" t="s">
        <v>493</v>
      </c>
      <c r="D81" s="459" t="s">
        <v>478</v>
      </c>
      <c r="E81" s="460">
        <v>100576</v>
      </c>
      <c r="F81" s="461" t="s">
        <v>524</v>
      </c>
      <c r="G81" s="462" t="s">
        <v>65</v>
      </c>
      <c r="H81" s="463">
        <v>613.52</v>
      </c>
      <c r="I81" s="333"/>
      <c r="J81" s="415">
        <f>ROUND(IFERROR(H81*I81," - "),2)</f>
        <v>0</v>
      </c>
      <c r="K81" s="458">
        <f t="shared" ref="K81:K83" si="18">ROUND(I81*(1+$H$155),2)</f>
        <v>0</v>
      </c>
      <c r="L81" s="417">
        <f>ROUND(IFERROR(H81*K81," - "),2)</f>
        <v>0</v>
      </c>
      <c r="M81" s="380" t="e">
        <f>L81/$K$154</f>
        <v>#DIV/0!</v>
      </c>
      <c r="N81" s="335"/>
      <c r="O81" s="543">
        <f t="shared" ref="O81:O144" si="19">L81-J81</f>
        <v>0</v>
      </c>
    </row>
    <row r="82" spans="1:15" ht="25.5" x14ac:dyDescent="0.2">
      <c r="A82" s="551"/>
      <c r="C82" s="379" t="s">
        <v>494</v>
      </c>
      <c r="D82" s="459" t="s">
        <v>478</v>
      </c>
      <c r="E82" s="460">
        <v>95241</v>
      </c>
      <c r="F82" s="461" t="s">
        <v>521</v>
      </c>
      <c r="G82" s="462" t="s">
        <v>65</v>
      </c>
      <c r="H82" s="463">
        <v>613.52</v>
      </c>
      <c r="I82" s="333"/>
      <c r="J82" s="415">
        <f>ROUND(IFERROR(H82*I82," - "),2)</f>
        <v>0</v>
      </c>
      <c r="K82" s="458">
        <f t="shared" si="18"/>
        <v>0</v>
      </c>
      <c r="L82" s="417">
        <f>ROUND(IFERROR(H82*K82," - "),2)</f>
        <v>0</v>
      </c>
      <c r="M82" s="380" t="e">
        <f>L82/$K$154</f>
        <v>#DIV/0!</v>
      </c>
      <c r="N82" s="335"/>
      <c r="O82" s="543">
        <f t="shared" si="19"/>
        <v>0</v>
      </c>
    </row>
    <row r="83" spans="1:15" ht="38.25" x14ac:dyDescent="0.2">
      <c r="A83" s="551"/>
      <c r="C83" s="379" t="s">
        <v>495</v>
      </c>
      <c r="D83" s="459" t="s">
        <v>478</v>
      </c>
      <c r="E83" s="460">
        <v>94994</v>
      </c>
      <c r="F83" s="461" t="s">
        <v>555</v>
      </c>
      <c r="G83" s="462" t="s">
        <v>65</v>
      </c>
      <c r="H83" s="463">
        <v>613.52</v>
      </c>
      <c r="I83" s="333"/>
      <c r="J83" s="415">
        <f>ROUND(IFERROR(H83*I83," - "),2)</f>
        <v>0</v>
      </c>
      <c r="K83" s="458">
        <f t="shared" si="18"/>
        <v>0</v>
      </c>
      <c r="L83" s="417">
        <f>ROUND(IFERROR(H83*K83," - "),2)</f>
        <v>0</v>
      </c>
      <c r="M83" s="380" t="e">
        <f>L83/$K$154</f>
        <v>#DIV/0!</v>
      </c>
      <c r="N83" s="335"/>
      <c r="O83" s="543">
        <f t="shared" si="19"/>
        <v>0</v>
      </c>
    </row>
    <row r="84" spans="1:15" x14ac:dyDescent="0.2">
      <c r="A84" s="551"/>
      <c r="C84" s="383" t="s">
        <v>31</v>
      </c>
      <c r="D84" s="469"/>
      <c r="E84" s="470"/>
      <c r="F84" s="471" t="s">
        <v>109</v>
      </c>
      <c r="G84" s="472"/>
      <c r="H84" s="473"/>
      <c r="I84" s="425"/>
      <c r="J84" s="423"/>
      <c r="K84" s="422">
        <f>SUM(L85:L86)</f>
        <v>0</v>
      </c>
      <c r="L84" s="423"/>
      <c r="M84" s="384" t="e">
        <f>K84/$K$154</f>
        <v>#DIV/0!</v>
      </c>
      <c r="N84" s="335"/>
      <c r="O84" s="543">
        <f t="shared" si="19"/>
        <v>0</v>
      </c>
    </row>
    <row r="85" spans="1:15" ht="25.5" x14ac:dyDescent="0.2">
      <c r="A85" s="551"/>
      <c r="C85" s="379" t="s">
        <v>496</v>
      </c>
      <c r="D85" s="459" t="s">
        <v>478</v>
      </c>
      <c r="E85" s="460">
        <v>102494</v>
      </c>
      <c r="F85" s="461" t="s">
        <v>579</v>
      </c>
      <c r="G85" s="462" t="s">
        <v>65</v>
      </c>
      <c r="H85" s="463">
        <v>613.52</v>
      </c>
      <c r="I85" s="333"/>
      <c r="J85" s="415">
        <f>ROUND(IFERROR(H85*I85," - "),2)</f>
        <v>0</v>
      </c>
      <c r="K85" s="458">
        <f t="shared" ref="K85:K86" si="20">ROUND(I85*(1+$H$155),2)</f>
        <v>0</v>
      </c>
      <c r="L85" s="417">
        <f>ROUND(IFERROR(H85*K85," - "),2)</f>
        <v>0</v>
      </c>
      <c r="M85" s="380" t="e">
        <f>L85/$K$154</f>
        <v>#DIV/0!</v>
      </c>
      <c r="N85" s="335"/>
      <c r="O85" s="543">
        <f t="shared" si="19"/>
        <v>0</v>
      </c>
    </row>
    <row r="86" spans="1:15" ht="26.25" thickBot="1" x14ac:dyDescent="0.25">
      <c r="A86" s="551"/>
      <c r="C86" s="379" t="s">
        <v>497</v>
      </c>
      <c r="D86" s="459" t="s">
        <v>478</v>
      </c>
      <c r="E86" s="460">
        <v>102506</v>
      </c>
      <c r="F86" s="461" t="s">
        <v>580</v>
      </c>
      <c r="G86" s="462" t="s">
        <v>46</v>
      </c>
      <c r="H86" s="463">
        <v>204.72</v>
      </c>
      <c r="I86" s="333"/>
      <c r="J86" s="415">
        <f>ROUND(IFERROR(H86*I86," - "),2)</f>
        <v>0</v>
      </c>
      <c r="K86" s="458">
        <f t="shared" si="20"/>
        <v>0</v>
      </c>
      <c r="L86" s="417">
        <f>ROUND(IFERROR(H86*K86," - "),2)</f>
        <v>0</v>
      </c>
      <c r="M86" s="380" t="e">
        <f>L86/$K$154</f>
        <v>#DIV/0!</v>
      </c>
      <c r="N86" s="335"/>
      <c r="O86" s="543">
        <f t="shared" si="19"/>
        <v>0</v>
      </c>
    </row>
    <row r="87" spans="1:15" ht="13.5" thickBot="1" x14ac:dyDescent="0.25">
      <c r="A87" s="551"/>
      <c r="C87" s="403">
        <v>5</v>
      </c>
      <c r="D87" s="446"/>
      <c r="E87" s="447"/>
      <c r="F87" s="448" t="s">
        <v>581</v>
      </c>
      <c r="G87" s="448"/>
      <c r="H87" s="448"/>
      <c r="I87" s="424"/>
      <c r="J87" s="421"/>
      <c r="K87" s="414">
        <f>SUM(K88,K94,K102,K130,K139,K146)</f>
        <v>0</v>
      </c>
      <c r="L87" s="414"/>
      <c r="M87" s="412" t="e">
        <f>ROUNDUP(K87/$K$154,4)</f>
        <v>#DIV/0!</v>
      </c>
      <c r="N87" s="335"/>
      <c r="O87" s="543">
        <f t="shared" si="19"/>
        <v>0</v>
      </c>
    </row>
    <row r="88" spans="1:15" x14ac:dyDescent="0.2">
      <c r="A88" s="551"/>
      <c r="C88" s="383" t="s">
        <v>498</v>
      </c>
      <c r="D88" s="469"/>
      <c r="E88" s="470"/>
      <c r="F88" s="471" t="s">
        <v>523</v>
      </c>
      <c r="G88" s="472"/>
      <c r="H88" s="473"/>
      <c r="I88" s="425"/>
      <c r="J88" s="420"/>
      <c r="K88" s="422">
        <f>SUM(L89:L93)</f>
        <v>0</v>
      </c>
      <c r="L88" s="423"/>
      <c r="M88" s="384" t="e">
        <f>K88/$K$154</f>
        <v>#DIV/0!</v>
      </c>
      <c r="N88" s="335"/>
      <c r="O88" s="543">
        <f t="shared" si="19"/>
        <v>0</v>
      </c>
    </row>
    <row r="89" spans="1:15" ht="25.5" x14ac:dyDescent="0.2">
      <c r="A89" s="551"/>
      <c r="C89" s="379" t="s">
        <v>504</v>
      </c>
      <c r="D89" s="459" t="s">
        <v>478</v>
      </c>
      <c r="E89" s="460">
        <v>100576</v>
      </c>
      <c r="F89" s="461" t="s">
        <v>524</v>
      </c>
      <c r="G89" s="462" t="s">
        <v>65</v>
      </c>
      <c r="H89" s="463">
        <v>264.22000000000003</v>
      </c>
      <c r="I89" s="333"/>
      <c r="J89" s="415">
        <f>ROUND(IFERROR(H89*I89," - "),2)</f>
        <v>0</v>
      </c>
      <c r="K89" s="458">
        <f t="shared" ref="K89:K93" si="21">ROUND(I89*(1+$H$155),2)</f>
        <v>0</v>
      </c>
      <c r="L89" s="417">
        <f>ROUND(IFERROR(H89*K89," - "),2)</f>
        <v>0</v>
      </c>
      <c r="M89" s="380" t="e">
        <f>L89/$K$154</f>
        <v>#DIV/0!</v>
      </c>
      <c r="N89" s="335"/>
      <c r="O89" s="543">
        <f t="shared" si="19"/>
        <v>0</v>
      </c>
    </row>
    <row r="90" spans="1:15" ht="25.5" x14ac:dyDescent="0.2">
      <c r="A90" s="551"/>
      <c r="C90" s="379" t="s">
        <v>506</v>
      </c>
      <c r="D90" s="459" t="s">
        <v>478</v>
      </c>
      <c r="E90" s="460">
        <v>95241</v>
      </c>
      <c r="F90" s="461" t="s">
        <v>521</v>
      </c>
      <c r="G90" s="462" t="s">
        <v>65</v>
      </c>
      <c r="H90" s="463">
        <v>264.22000000000003</v>
      </c>
      <c r="I90" s="333"/>
      <c r="J90" s="415">
        <f>ROUND(IFERROR(H90*I90," - "),2)</f>
        <v>0</v>
      </c>
      <c r="K90" s="458">
        <f t="shared" si="21"/>
        <v>0</v>
      </c>
      <c r="L90" s="417">
        <f>ROUND(IFERROR(H90*K90," - "),2)</f>
        <v>0</v>
      </c>
      <c r="M90" s="380" t="e">
        <f>L90/$K$154</f>
        <v>#DIV/0!</v>
      </c>
      <c r="N90" s="335"/>
      <c r="O90" s="543">
        <f t="shared" si="19"/>
        <v>0</v>
      </c>
    </row>
    <row r="91" spans="1:15" ht="25.5" customHeight="1" x14ac:dyDescent="0.2">
      <c r="A91" s="551"/>
      <c r="C91" s="379" t="s">
        <v>507</v>
      </c>
      <c r="D91" s="459" t="s">
        <v>525</v>
      </c>
      <c r="E91" s="460" t="s">
        <v>534</v>
      </c>
      <c r="F91" s="461" t="s">
        <v>535</v>
      </c>
      <c r="G91" s="462" t="s">
        <v>65</v>
      </c>
      <c r="H91" s="463">
        <v>264.22000000000003</v>
      </c>
      <c r="I91" s="463">
        <f>Composições!G60</f>
        <v>0</v>
      </c>
      <c r="J91" s="415">
        <f>ROUND(IFERROR(H91*I91," - "),2)</f>
        <v>0</v>
      </c>
      <c r="K91" s="458">
        <f t="shared" si="21"/>
        <v>0</v>
      </c>
      <c r="L91" s="417">
        <f>ROUND(IFERROR(H91*K91," - "),2)</f>
        <v>0</v>
      </c>
      <c r="M91" s="380" t="e">
        <f>L91/$K$154</f>
        <v>#DIV/0!</v>
      </c>
      <c r="N91" s="335"/>
      <c r="O91" s="543">
        <f t="shared" si="19"/>
        <v>0</v>
      </c>
    </row>
    <row r="92" spans="1:15" ht="51" x14ac:dyDescent="0.2">
      <c r="A92" s="551"/>
      <c r="C92" s="379" t="s">
        <v>505</v>
      </c>
      <c r="D92" s="459" t="s">
        <v>478</v>
      </c>
      <c r="E92" s="460">
        <v>94279</v>
      </c>
      <c r="F92" s="461" t="s">
        <v>582</v>
      </c>
      <c r="G92" s="462" t="s">
        <v>46</v>
      </c>
      <c r="H92" s="463">
        <v>192.3</v>
      </c>
      <c r="I92" s="333"/>
      <c r="J92" s="415">
        <f>ROUND(IFERROR(H92*I92," - "),2)</f>
        <v>0</v>
      </c>
      <c r="K92" s="458">
        <f t="shared" si="21"/>
        <v>0</v>
      </c>
      <c r="L92" s="417">
        <f>ROUND(IFERROR(H92*K92," - "),2)</f>
        <v>0</v>
      </c>
      <c r="M92" s="380" t="e">
        <f>L92/$K$154</f>
        <v>#DIV/0!</v>
      </c>
      <c r="N92" s="335"/>
      <c r="O92" s="543">
        <f t="shared" si="19"/>
        <v>0</v>
      </c>
    </row>
    <row r="93" spans="1:15" ht="25.5" x14ac:dyDescent="0.2">
      <c r="A93" s="551"/>
      <c r="C93" s="379" t="s">
        <v>508</v>
      </c>
      <c r="D93" s="459" t="s">
        <v>478</v>
      </c>
      <c r="E93" s="460">
        <v>103946</v>
      </c>
      <c r="F93" s="461" t="s">
        <v>503</v>
      </c>
      <c r="G93" s="462" t="s">
        <v>65</v>
      </c>
      <c r="H93" s="463">
        <v>291.85000000000002</v>
      </c>
      <c r="I93" s="333"/>
      <c r="J93" s="415">
        <f>ROUND(IFERROR(H93*I93," - "),2)</f>
        <v>0</v>
      </c>
      <c r="K93" s="458">
        <f t="shared" si="21"/>
        <v>0</v>
      </c>
      <c r="L93" s="417">
        <f>ROUND(IFERROR(H93*K93," - "),2)</f>
        <v>0</v>
      </c>
      <c r="M93" s="380" t="e">
        <f>L93/$K$154</f>
        <v>#DIV/0!</v>
      </c>
      <c r="N93" s="335"/>
      <c r="O93" s="543">
        <f t="shared" si="19"/>
        <v>0</v>
      </c>
    </row>
    <row r="94" spans="1:15" ht="12.75" customHeight="1" x14ac:dyDescent="0.2">
      <c r="A94" s="551"/>
      <c r="C94" s="383" t="s">
        <v>691</v>
      </c>
      <c r="D94" s="469"/>
      <c r="E94" s="470"/>
      <c r="F94" s="471" t="s">
        <v>583</v>
      </c>
      <c r="G94" s="472"/>
      <c r="H94" s="473"/>
      <c r="I94" s="425"/>
      <c r="J94" s="423"/>
      <c r="K94" s="422">
        <f>SUM(L95:L101)</f>
        <v>0</v>
      </c>
      <c r="L94" s="423"/>
      <c r="M94" s="384" t="e">
        <f>K94/$K$154</f>
        <v>#DIV/0!</v>
      </c>
      <c r="N94" s="335"/>
      <c r="O94" s="543">
        <f t="shared" si="19"/>
        <v>0</v>
      </c>
    </row>
    <row r="95" spans="1:15" x14ac:dyDescent="0.2">
      <c r="A95" s="551"/>
      <c r="C95" s="379" t="s">
        <v>692</v>
      </c>
      <c r="D95" s="459" t="s">
        <v>556</v>
      </c>
      <c r="E95" s="460" t="s">
        <v>561</v>
      </c>
      <c r="F95" s="461" t="s">
        <v>562</v>
      </c>
      <c r="G95" s="462" t="s">
        <v>46</v>
      </c>
      <c r="H95" s="463">
        <v>6</v>
      </c>
      <c r="I95" s="333"/>
      <c r="J95" s="415">
        <f>ROUND(IFERROR(H95*I95," - "),2)</f>
        <v>0</v>
      </c>
      <c r="K95" s="625">
        <f t="shared" ref="K95:K97" si="22">ROUND(I95*(1+$H$156),2)</f>
        <v>0</v>
      </c>
      <c r="L95" s="562">
        <f t="shared" ref="L95:L101" si="23">ROUND(IFERROR(H95*K95," - "),2)</f>
        <v>0</v>
      </c>
      <c r="M95" s="380" t="e">
        <f t="shared" ref="M95:M101" si="24">L95/$K$154</f>
        <v>#DIV/0!</v>
      </c>
      <c r="N95" s="335"/>
      <c r="O95" s="543">
        <f t="shared" si="19"/>
        <v>0</v>
      </c>
    </row>
    <row r="96" spans="1:15" x14ac:dyDescent="0.2">
      <c r="A96" s="551"/>
      <c r="C96" s="379" t="s">
        <v>693</v>
      </c>
      <c r="D96" s="459" t="s">
        <v>556</v>
      </c>
      <c r="E96" s="460" t="s">
        <v>563</v>
      </c>
      <c r="F96" s="461" t="s">
        <v>564</v>
      </c>
      <c r="G96" s="462" t="s">
        <v>42</v>
      </c>
      <c r="H96" s="463">
        <v>16</v>
      </c>
      <c r="I96" s="333"/>
      <c r="J96" s="415">
        <f>ROUND(IFERROR(H96*I96," - "),2)</f>
        <v>0</v>
      </c>
      <c r="K96" s="625">
        <f t="shared" si="22"/>
        <v>0</v>
      </c>
      <c r="L96" s="562">
        <f t="shared" si="23"/>
        <v>0</v>
      </c>
      <c r="M96" s="380" t="e">
        <f t="shared" si="24"/>
        <v>#DIV/0!</v>
      </c>
      <c r="N96" s="335"/>
      <c r="O96" s="543">
        <f t="shared" si="19"/>
        <v>0</v>
      </c>
    </row>
    <row r="97" spans="1:15" x14ac:dyDescent="0.2">
      <c r="A97" s="551"/>
      <c r="C97" s="379" t="s">
        <v>694</v>
      </c>
      <c r="D97" s="459" t="s">
        <v>556</v>
      </c>
      <c r="E97" s="460" t="s">
        <v>584</v>
      </c>
      <c r="F97" s="461" t="s">
        <v>585</v>
      </c>
      <c r="G97" s="462" t="s">
        <v>67</v>
      </c>
      <c r="H97" s="463">
        <v>6</v>
      </c>
      <c r="I97" s="333"/>
      <c r="J97" s="415">
        <f>ROUND(IFERROR(H97*I97," - "),2)</f>
        <v>0</v>
      </c>
      <c r="K97" s="625">
        <f t="shared" si="22"/>
        <v>0</v>
      </c>
      <c r="L97" s="562">
        <f t="shared" si="23"/>
        <v>0</v>
      </c>
      <c r="M97" s="380" t="e">
        <f t="shared" si="24"/>
        <v>#DIV/0!</v>
      </c>
      <c r="N97" s="335"/>
      <c r="O97" s="543">
        <f t="shared" si="19"/>
        <v>0</v>
      </c>
    </row>
    <row r="98" spans="1:15" ht="25.5" x14ac:dyDescent="0.2">
      <c r="A98" s="551"/>
      <c r="C98" s="379" t="s">
        <v>695</v>
      </c>
      <c r="D98" s="459" t="s">
        <v>478</v>
      </c>
      <c r="E98" s="460">
        <v>103315</v>
      </c>
      <c r="F98" s="461" t="s">
        <v>586</v>
      </c>
      <c r="G98" s="462" t="s">
        <v>65</v>
      </c>
      <c r="H98" s="463">
        <v>11.75</v>
      </c>
      <c r="I98" s="333"/>
      <c r="J98" s="415">
        <f>ROUND(IFERROR(H98*I98," - "),2)</f>
        <v>0</v>
      </c>
      <c r="K98" s="458">
        <f t="shared" ref="K98:K101" si="25">ROUND(I98*(1+$H$155),2)</f>
        <v>0</v>
      </c>
      <c r="L98" s="417">
        <f t="shared" si="23"/>
        <v>0</v>
      </c>
      <c r="M98" s="380" t="e">
        <f t="shared" si="24"/>
        <v>#DIV/0!</v>
      </c>
      <c r="N98" s="335"/>
      <c r="O98" s="543">
        <f t="shared" si="19"/>
        <v>0</v>
      </c>
    </row>
    <row r="99" spans="1:15" x14ac:dyDescent="0.2">
      <c r="A99" s="551"/>
      <c r="C99" s="379" t="s">
        <v>696</v>
      </c>
      <c r="D99" s="459" t="s">
        <v>478</v>
      </c>
      <c r="E99" s="460">
        <v>98509</v>
      </c>
      <c r="F99" s="461" t="s">
        <v>587</v>
      </c>
      <c r="G99" s="462" t="s">
        <v>42</v>
      </c>
      <c r="H99" s="463">
        <v>40</v>
      </c>
      <c r="I99" s="333"/>
      <c r="J99" s="415">
        <f>ROUND(IFERROR(H99*I99," - "),2)</f>
        <v>0</v>
      </c>
      <c r="K99" s="458">
        <f t="shared" si="25"/>
        <v>0</v>
      </c>
      <c r="L99" s="417">
        <f t="shared" si="23"/>
        <v>0</v>
      </c>
      <c r="M99" s="380" t="e">
        <f t="shared" si="24"/>
        <v>#DIV/0!</v>
      </c>
      <c r="N99" s="335"/>
      <c r="O99" s="543">
        <f t="shared" si="19"/>
        <v>0</v>
      </c>
    </row>
    <row r="100" spans="1:15" ht="25.5" x14ac:dyDescent="0.2">
      <c r="A100" s="551"/>
      <c r="C100" s="379" t="s">
        <v>697</v>
      </c>
      <c r="D100" s="459" t="s">
        <v>478</v>
      </c>
      <c r="E100" s="460">
        <v>98510</v>
      </c>
      <c r="F100" s="461" t="s">
        <v>588</v>
      </c>
      <c r="G100" s="462" t="s">
        <v>42</v>
      </c>
      <c r="H100" s="463">
        <v>20</v>
      </c>
      <c r="I100" s="333"/>
      <c r="J100" s="415">
        <f>ROUND(IFERROR(H100*I100," - "),2)</f>
        <v>0</v>
      </c>
      <c r="K100" s="458">
        <f t="shared" si="25"/>
        <v>0</v>
      </c>
      <c r="L100" s="417">
        <f t="shared" si="23"/>
        <v>0</v>
      </c>
      <c r="M100" s="380" t="e">
        <f t="shared" si="24"/>
        <v>#DIV/0!</v>
      </c>
      <c r="N100" s="335"/>
      <c r="O100" s="543">
        <f t="shared" si="19"/>
        <v>0</v>
      </c>
    </row>
    <row r="101" spans="1:15" ht="25.5" x14ac:dyDescent="0.2">
      <c r="A101" s="551"/>
      <c r="C101" s="379" t="s">
        <v>698</v>
      </c>
      <c r="D101" s="459" t="s">
        <v>478</v>
      </c>
      <c r="E101" s="460">
        <v>98511</v>
      </c>
      <c r="F101" s="461" t="s">
        <v>589</v>
      </c>
      <c r="G101" s="462" t="s">
        <v>42</v>
      </c>
      <c r="H101" s="463">
        <v>3</v>
      </c>
      <c r="I101" s="333"/>
      <c r="J101" s="415">
        <f>ROUND(IFERROR(H101*I101," - "),2)</f>
        <v>0</v>
      </c>
      <c r="K101" s="458">
        <f t="shared" si="25"/>
        <v>0</v>
      </c>
      <c r="L101" s="417">
        <f t="shared" si="23"/>
        <v>0</v>
      </c>
      <c r="M101" s="382" t="e">
        <f t="shared" si="24"/>
        <v>#DIV/0!</v>
      </c>
      <c r="N101" s="335"/>
      <c r="O101" s="543">
        <f t="shared" si="19"/>
        <v>0</v>
      </c>
    </row>
    <row r="102" spans="1:15" x14ac:dyDescent="0.2">
      <c r="A102" s="551"/>
      <c r="C102" s="383" t="s">
        <v>699</v>
      </c>
      <c r="D102" s="469"/>
      <c r="E102" s="470"/>
      <c r="F102" s="471" t="s">
        <v>590</v>
      </c>
      <c r="G102" s="472"/>
      <c r="H102" s="473"/>
      <c r="I102" s="425"/>
      <c r="J102" s="423"/>
      <c r="K102" s="422">
        <f>SUM(L103:L129)</f>
        <v>0</v>
      </c>
      <c r="L102" s="423"/>
      <c r="M102" s="384" t="e">
        <f>K102/$K$154</f>
        <v>#DIV/0!</v>
      </c>
      <c r="N102" s="335"/>
      <c r="O102" s="543">
        <f t="shared" si="19"/>
        <v>0</v>
      </c>
    </row>
    <row r="103" spans="1:15" ht="25.5" x14ac:dyDescent="0.2">
      <c r="A103" s="551"/>
      <c r="C103" s="379" t="s">
        <v>700</v>
      </c>
      <c r="D103" s="459" t="s">
        <v>525</v>
      </c>
      <c r="E103" s="460" t="s">
        <v>591</v>
      </c>
      <c r="F103" s="461" t="s">
        <v>592</v>
      </c>
      <c r="G103" s="462" t="s">
        <v>46</v>
      </c>
      <c r="H103" s="463">
        <v>6</v>
      </c>
      <c r="I103" s="463">
        <f>Composições!G95</f>
        <v>0</v>
      </c>
      <c r="J103" s="415">
        <f>ROUND(IFERROR(H103*I103," - "),2)</f>
        <v>0</v>
      </c>
      <c r="K103" s="458">
        <f t="shared" ref="K103:K129" si="26">ROUND(I103*(1+$H$155),2)</f>
        <v>0</v>
      </c>
      <c r="L103" s="417">
        <f t="shared" ref="L103:L129" si="27">ROUND(IFERROR(H103*K103," - "),2)</f>
        <v>0</v>
      </c>
      <c r="M103" s="380" t="e">
        <f t="shared" ref="M103:M129" si="28">L103/$K$154</f>
        <v>#DIV/0!</v>
      </c>
      <c r="N103" s="335"/>
      <c r="O103" s="543">
        <f t="shared" si="19"/>
        <v>0</v>
      </c>
    </row>
    <row r="104" spans="1:15" ht="25.5" x14ac:dyDescent="0.2">
      <c r="A104" s="551"/>
      <c r="C104" s="379" t="s">
        <v>701</v>
      </c>
      <c r="D104" s="459" t="s">
        <v>525</v>
      </c>
      <c r="E104" s="460" t="s">
        <v>593</v>
      </c>
      <c r="F104" s="461" t="s">
        <v>594</v>
      </c>
      <c r="G104" s="462" t="s">
        <v>46</v>
      </c>
      <c r="H104" s="463">
        <v>70</v>
      </c>
      <c r="I104" s="463">
        <f>Composições!G101</f>
        <v>0</v>
      </c>
      <c r="J104" s="415">
        <f>ROUND(IFERROR(H104*I104," - "),2)</f>
        <v>0</v>
      </c>
      <c r="K104" s="458">
        <f t="shared" si="26"/>
        <v>0</v>
      </c>
      <c r="L104" s="417">
        <f t="shared" si="27"/>
        <v>0</v>
      </c>
      <c r="M104" s="380" t="e">
        <f t="shared" si="28"/>
        <v>#DIV/0!</v>
      </c>
      <c r="N104" s="335"/>
      <c r="O104" s="543">
        <f t="shared" si="19"/>
        <v>0</v>
      </c>
    </row>
    <row r="105" spans="1:15" ht="25.5" x14ac:dyDescent="0.2">
      <c r="A105" s="551"/>
      <c r="C105" s="379" t="s">
        <v>702</v>
      </c>
      <c r="D105" s="459" t="s">
        <v>525</v>
      </c>
      <c r="E105" s="460" t="s">
        <v>595</v>
      </c>
      <c r="F105" s="461" t="s">
        <v>596</v>
      </c>
      <c r="G105" s="462" t="s">
        <v>46</v>
      </c>
      <c r="H105" s="463">
        <v>240</v>
      </c>
      <c r="I105" s="463">
        <f>Composições!G106</f>
        <v>0</v>
      </c>
      <c r="J105" s="415">
        <f>ROUND(IFERROR(H105*I105," - "),2)</f>
        <v>0</v>
      </c>
      <c r="K105" s="458">
        <f t="shared" si="26"/>
        <v>0</v>
      </c>
      <c r="L105" s="417">
        <f t="shared" si="27"/>
        <v>0</v>
      </c>
      <c r="M105" s="380" t="e">
        <f t="shared" si="28"/>
        <v>#DIV/0!</v>
      </c>
      <c r="N105" s="335"/>
      <c r="O105" s="543">
        <f t="shared" si="19"/>
        <v>0</v>
      </c>
    </row>
    <row r="106" spans="1:15" ht="25.5" x14ac:dyDescent="0.2">
      <c r="A106" s="551"/>
      <c r="C106" s="379" t="s">
        <v>703</v>
      </c>
      <c r="D106" s="459" t="s">
        <v>525</v>
      </c>
      <c r="E106" s="460" t="s">
        <v>597</v>
      </c>
      <c r="F106" s="461" t="s">
        <v>598</v>
      </c>
      <c r="G106" s="462" t="s">
        <v>46</v>
      </c>
      <c r="H106" s="463">
        <v>120</v>
      </c>
      <c r="I106" s="463">
        <f>Composições!G111</f>
        <v>0</v>
      </c>
      <c r="J106" s="415">
        <f>ROUND(IFERROR(H106*I106," - "),2)</f>
        <v>0</v>
      </c>
      <c r="K106" s="458">
        <f t="shared" si="26"/>
        <v>0</v>
      </c>
      <c r="L106" s="417">
        <f t="shared" si="27"/>
        <v>0</v>
      </c>
      <c r="M106" s="380" t="e">
        <f t="shared" si="28"/>
        <v>#DIV/0!</v>
      </c>
      <c r="N106" s="335"/>
      <c r="O106" s="543">
        <f t="shared" si="19"/>
        <v>0</v>
      </c>
    </row>
    <row r="107" spans="1:15" ht="25.5" x14ac:dyDescent="0.2">
      <c r="A107" s="551"/>
      <c r="C107" s="379" t="s">
        <v>704</v>
      </c>
      <c r="D107" s="459" t="s">
        <v>525</v>
      </c>
      <c r="E107" s="460" t="s">
        <v>599</v>
      </c>
      <c r="F107" s="461" t="s">
        <v>600</v>
      </c>
      <c r="G107" s="462" t="s">
        <v>553</v>
      </c>
      <c r="H107" s="463">
        <v>14</v>
      </c>
      <c r="I107" s="463">
        <f>Composições!G117</f>
        <v>0</v>
      </c>
      <c r="J107" s="415">
        <f>ROUND(IFERROR(H107*I107," - "),2)</f>
        <v>0</v>
      </c>
      <c r="K107" s="458">
        <f t="shared" si="26"/>
        <v>0</v>
      </c>
      <c r="L107" s="417">
        <f t="shared" si="27"/>
        <v>0</v>
      </c>
      <c r="M107" s="380" t="e">
        <f t="shared" si="28"/>
        <v>#DIV/0!</v>
      </c>
      <c r="N107" s="335"/>
      <c r="O107" s="543">
        <f t="shared" si="19"/>
        <v>0</v>
      </c>
    </row>
    <row r="108" spans="1:15" ht="25.5" x14ac:dyDescent="0.2">
      <c r="A108" s="551"/>
      <c r="C108" s="379" t="s">
        <v>705</v>
      </c>
      <c r="D108" s="459" t="s">
        <v>525</v>
      </c>
      <c r="E108" s="460" t="s">
        <v>601</v>
      </c>
      <c r="F108" s="461" t="s">
        <v>602</v>
      </c>
      <c r="G108" s="462" t="s">
        <v>46</v>
      </c>
      <c r="H108" s="463">
        <v>165</v>
      </c>
      <c r="I108" s="463">
        <f>Composições!G122</f>
        <v>0</v>
      </c>
      <c r="J108" s="415">
        <f>ROUND(IFERROR(H108*I108," - "),2)</f>
        <v>0</v>
      </c>
      <c r="K108" s="458">
        <f t="shared" si="26"/>
        <v>0</v>
      </c>
      <c r="L108" s="417">
        <f t="shared" si="27"/>
        <v>0</v>
      </c>
      <c r="M108" s="380" t="e">
        <f t="shared" si="28"/>
        <v>#DIV/0!</v>
      </c>
      <c r="N108" s="335"/>
      <c r="O108" s="543">
        <f t="shared" si="19"/>
        <v>0</v>
      </c>
    </row>
    <row r="109" spans="1:15" ht="25.5" x14ac:dyDescent="0.2">
      <c r="A109" s="551"/>
      <c r="C109" s="379" t="s">
        <v>706</v>
      </c>
      <c r="D109" s="459" t="s">
        <v>525</v>
      </c>
      <c r="E109" s="460" t="s">
        <v>603</v>
      </c>
      <c r="F109" s="461" t="s">
        <v>604</v>
      </c>
      <c r="G109" s="462" t="s">
        <v>46</v>
      </c>
      <c r="H109" s="463">
        <v>700</v>
      </c>
      <c r="I109" s="463">
        <f>Composições!G128</f>
        <v>0</v>
      </c>
      <c r="J109" s="415">
        <f>ROUND(IFERROR(H109*I109," - "),2)</f>
        <v>0</v>
      </c>
      <c r="K109" s="458">
        <f t="shared" si="26"/>
        <v>0</v>
      </c>
      <c r="L109" s="417">
        <f t="shared" si="27"/>
        <v>0</v>
      </c>
      <c r="M109" s="380" t="e">
        <f t="shared" si="28"/>
        <v>#DIV/0!</v>
      </c>
      <c r="N109" s="335"/>
      <c r="O109" s="543">
        <f t="shared" si="19"/>
        <v>0</v>
      </c>
    </row>
    <row r="110" spans="1:15" ht="25.5" x14ac:dyDescent="0.2">
      <c r="A110" s="551"/>
      <c r="C110" s="379" t="s">
        <v>707</v>
      </c>
      <c r="D110" s="459" t="s">
        <v>525</v>
      </c>
      <c r="E110" s="460" t="s">
        <v>605</v>
      </c>
      <c r="F110" s="461" t="s">
        <v>606</v>
      </c>
      <c r="G110" s="462" t="s">
        <v>46</v>
      </c>
      <c r="H110" s="463">
        <v>415</v>
      </c>
      <c r="I110" s="463">
        <f>Composições!G134</f>
        <v>0</v>
      </c>
      <c r="J110" s="415">
        <f>ROUND(IFERROR(H110*I110," - "),2)</f>
        <v>0</v>
      </c>
      <c r="K110" s="458">
        <f t="shared" si="26"/>
        <v>0</v>
      </c>
      <c r="L110" s="417">
        <f t="shared" si="27"/>
        <v>0</v>
      </c>
      <c r="M110" s="380" t="e">
        <f t="shared" si="28"/>
        <v>#DIV/0!</v>
      </c>
      <c r="N110" s="335"/>
      <c r="O110" s="543">
        <f t="shared" si="19"/>
        <v>0</v>
      </c>
    </row>
    <row r="111" spans="1:15" ht="25.5" x14ac:dyDescent="0.2">
      <c r="A111" s="551"/>
      <c r="C111" s="379" t="s">
        <v>708</v>
      </c>
      <c r="D111" s="459" t="s">
        <v>525</v>
      </c>
      <c r="E111" s="460" t="s">
        <v>607</v>
      </c>
      <c r="F111" s="461" t="s">
        <v>608</v>
      </c>
      <c r="G111" s="462" t="s">
        <v>46</v>
      </c>
      <c r="H111" s="463">
        <v>870</v>
      </c>
      <c r="I111" s="463">
        <f>Composições!G140</f>
        <v>0</v>
      </c>
      <c r="J111" s="415">
        <f>ROUND(IFERROR(H111*I111," - "),2)</f>
        <v>0</v>
      </c>
      <c r="K111" s="458">
        <f t="shared" si="26"/>
        <v>0</v>
      </c>
      <c r="L111" s="417">
        <f t="shared" si="27"/>
        <v>0</v>
      </c>
      <c r="M111" s="380" t="e">
        <f t="shared" si="28"/>
        <v>#DIV/0!</v>
      </c>
      <c r="N111" s="335"/>
      <c r="O111" s="543">
        <f t="shared" si="19"/>
        <v>0</v>
      </c>
    </row>
    <row r="112" spans="1:15" ht="25.5" x14ac:dyDescent="0.2">
      <c r="A112" s="551"/>
      <c r="C112" s="379" t="s">
        <v>709</v>
      </c>
      <c r="D112" s="459" t="s">
        <v>525</v>
      </c>
      <c r="E112" s="460" t="s">
        <v>609</v>
      </c>
      <c r="F112" s="461" t="s">
        <v>610</v>
      </c>
      <c r="G112" s="462" t="s">
        <v>46</v>
      </c>
      <c r="H112" s="463">
        <v>170</v>
      </c>
      <c r="I112" s="463">
        <f>Composições!G146</f>
        <v>0</v>
      </c>
      <c r="J112" s="415">
        <f>ROUND(IFERROR(H112*I112," - "),2)</f>
        <v>0</v>
      </c>
      <c r="K112" s="458">
        <f t="shared" si="26"/>
        <v>0</v>
      </c>
      <c r="L112" s="417">
        <f t="shared" si="27"/>
        <v>0</v>
      </c>
      <c r="M112" s="380" t="e">
        <f t="shared" si="28"/>
        <v>#DIV/0!</v>
      </c>
      <c r="N112" s="335"/>
      <c r="O112" s="543">
        <f t="shared" si="19"/>
        <v>0</v>
      </c>
    </row>
    <row r="113" spans="1:15" ht="25.5" x14ac:dyDescent="0.2">
      <c r="A113" s="551"/>
      <c r="C113" s="379" t="s">
        <v>710</v>
      </c>
      <c r="D113" s="459" t="s">
        <v>525</v>
      </c>
      <c r="E113" s="460" t="s">
        <v>611</v>
      </c>
      <c r="F113" s="461" t="s">
        <v>612</v>
      </c>
      <c r="G113" s="462" t="s">
        <v>553</v>
      </c>
      <c r="H113" s="463">
        <v>5</v>
      </c>
      <c r="I113" s="463">
        <f>Composições!G152</f>
        <v>0</v>
      </c>
      <c r="J113" s="415">
        <f>ROUND(IFERROR(H113*I113," - "),2)</f>
        <v>0</v>
      </c>
      <c r="K113" s="458">
        <f t="shared" si="26"/>
        <v>0</v>
      </c>
      <c r="L113" s="417">
        <f t="shared" si="27"/>
        <v>0</v>
      </c>
      <c r="M113" s="380" t="e">
        <f t="shared" si="28"/>
        <v>#DIV/0!</v>
      </c>
      <c r="N113" s="335"/>
      <c r="O113" s="543">
        <f t="shared" si="19"/>
        <v>0</v>
      </c>
    </row>
    <row r="114" spans="1:15" ht="25.5" x14ac:dyDescent="0.2">
      <c r="A114" s="551"/>
      <c r="C114" s="379" t="s">
        <v>711</v>
      </c>
      <c r="D114" s="459" t="s">
        <v>525</v>
      </c>
      <c r="E114" s="460" t="s">
        <v>613</v>
      </c>
      <c r="F114" s="461" t="s">
        <v>614</v>
      </c>
      <c r="G114" s="462" t="s">
        <v>553</v>
      </c>
      <c r="H114" s="463">
        <v>8</v>
      </c>
      <c r="I114" s="463">
        <f>Composições!G158</f>
        <v>0</v>
      </c>
      <c r="J114" s="415">
        <f>ROUND(IFERROR(H114*I114," - "),2)</f>
        <v>0</v>
      </c>
      <c r="K114" s="458">
        <f t="shared" si="26"/>
        <v>0</v>
      </c>
      <c r="L114" s="417">
        <f t="shared" si="27"/>
        <v>0</v>
      </c>
      <c r="M114" s="380" t="e">
        <f t="shared" si="28"/>
        <v>#DIV/0!</v>
      </c>
      <c r="N114" s="335"/>
      <c r="O114" s="543">
        <f t="shared" si="19"/>
        <v>0</v>
      </c>
    </row>
    <row r="115" spans="1:15" ht="25.5" x14ac:dyDescent="0.2">
      <c r="A115" s="551"/>
      <c r="C115" s="379" t="s">
        <v>712</v>
      </c>
      <c r="D115" s="459" t="s">
        <v>525</v>
      </c>
      <c r="E115" s="460" t="s">
        <v>615</v>
      </c>
      <c r="F115" s="461" t="s">
        <v>616</v>
      </c>
      <c r="G115" s="462" t="s">
        <v>553</v>
      </c>
      <c r="H115" s="463">
        <v>2</v>
      </c>
      <c r="I115" s="463">
        <f>Composições!G164</f>
        <v>0</v>
      </c>
      <c r="J115" s="415">
        <f>ROUND(IFERROR(H115*I115," - "),2)</f>
        <v>0</v>
      </c>
      <c r="K115" s="458">
        <f t="shared" si="26"/>
        <v>0</v>
      </c>
      <c r="L115" s="417">
        <f t="shared" si="27"/>
        <v>0</v>
      </c>
      <c r="M115" s="380" t="e">
        <f t="shared" si="28"/>
        <v>#DIV/0!</v>
      </c>
      <c r="N115" s="335"/>
      <c r="O115" s="543">
        <f t="shared" si="19"/>
        <v>0</v>
      </c>
    </row>
    <row r="116" spans="1:15" ht="25.5" x14ac:dyDescent="0.2">
      <c r="A116" s="551"/>
      <c r="C116" s="379" t="s">
        <v>713</v>
      </c>
      <c r="D116" s="459" t="s">
        <v>525</v>
      </c>
      <c r="E116" s="460" t="s">
        <v>617</v>
      </c>
      <c r="F116" s="461" t="s">
        <v>618</v>
      </c>
      <c r="G116" s="462" t="s">
        <v>553</v>
      </c>
      <c r="H116" s="463">
        <v>1</v>
      </c>
      <c r="I116" s="463">
        <f>Composições!G170</f>
        <v>0</v>
      </c>
      <c r="J116" s="415">
        <f>ROUND(IFERROR(H116*I116," - "),2)</f>
        <v>0</v>
      </c>
      <c r="K116" s="458">
        <f t="shared" si="26"/>
        <v>0</v>
      </c>
      <c r="L116" s="417">
        <f t="shared" si="27"/>
        <v>0</v>
      </c>
      <c r="M116" s="380" t="e">
        <f t="shared" si="28"/>
        <v>#DIV/0!</v>
      </c>
      <c r="N116" s="335"/>
      <c r="O116" s="543">
        <f t="shared" si="19"/>
        <v>0</v>
      </c>
    </row>
    <row r="117" spans="1:15" ht="24.75" customHeight="1" x14ac:dyDescent="0.2">
      <c r="A117" s="551"/>
      <c r="C117" s="379" t="s">
        <v>714</v>
      </c>
      <c r="D117" s="459" t="s">
        <v>525</v>
      </c>
      <c r="E117" s="460" t="s">
        <v>619</v>
      </c>
      <c r="F117" s="461" t="s">
        <v>620</v>
      </c>
      <c r="G117" s="462" t="s">
        <v>553</v>
      </c>
      <c r="H117" s="463">
        <v>1</v>
      </c>
      <c r="I117" s="463">
        <f>Composições!G187</f>
        <v>0</v>
      </c>
      <c r="J117" s="415">
        <f>ROUND(IFERROR(H117*I117," - "),2)</f>
        <v>0</v>
      </c>
      <c r="K117" s="458">
        <f t="shared" si="26"/>
        <v>0</v>
      </c>
      <c r="L117" s="417">
        <f t="shared" si="27"/>
        <v>0</v>
      </c>
      <c r="M117" s="380" t="e">
        <f t="shared" si="28"/>
        <v>#DIV/0!</v>
      </c>
      <c r="N117" s="335"/>
      <c r="O117" s="543">
        <f t="shared" si="19"/>
        <v>0</v>
      </c>
    </row>
    <row r="118" spans="1:15" s="377" customFormat="1" ht="15" customHeight="1" x14ac:dyDescent="0.2">
      <c r="A118" s="547"/>
      <c r="B118" s="335"/>
      <c r="C118" s="379" t="s">
        <v>715</v>
      </c>
      <c r="D118" s="459" t="s">
        <v>525</v>
      </c>
      <c r="E118" s="460" t="s">
        <v>621</v>
      </c>
      <c r="F118" s="461" t="s">
        <v>622</v>
      </c>
      <c r="G118" s="462" t="s">
        <v>553</v>
      </c>
      <c r="H118" s="463">
        <v>4</v>
      </c>
      <c r="I118" s="463">
        <f>Composições!G198</f>
        <v>0</v>
      </c>
      <c r="J118" s="415">
        <f>ROUND(IFERROR(H118*I118," - "),2)</f>
        <v>0</v>
      </c>
      <c r="K118" s="458">
        <f t="shared" si="26"/>
        <v>0</v>
      </c>
      <c r="L118" s="417">
        <f t="shared" si="27"/>
        <v>0</v>
      </c>
      <c r="M118" s="389" t="e">
        <f t="shared" si="28"/>
        <v>#DIV/0!</v>
      </c>
      <c r="N118" s="335"/>
      <c r="O118" s="543">
        <f t="shared" si="19"/>
        <v>0</v>
      </c>
    </row>
    <row r="119" spans="1:15" s="377" customFormat="1" ht="25.5" x14ac:dyDescent="0.2">
      <c r="A119" s="547"/>
      <c r="B119" s="335"/>
      <c r="C119" s="379" t="s">
        <v>716</v>
      </c>
      <c r="D119" s="459" t="s">
        <v>525</v>
      </c>
      <c r="E119" s="460" t="s">
        <v>623</v>
      </c>
      <c r="F119" s="461" t="s">
        <v>624</v>
      </c>
      <c r="G119" s="462" t="s">
        <v>553</v>
      </c>
      <c r="H119" s="463">
        <v>1</v>
      </c>
      <c r="I119" s="463">
        <f>Composições!G204</f>
        <v>0</v>
      </c>
      <c r="J119" s="415">
        <f>ROUND(IFERROR(H119*I119," - "),2)</f>
        <v>0</v>
      </c>
      <c r="K119" s="458">
        <f t="shared" si="26"/>
        <v>0</v>
      </c>
      <c r="L119" s="417">
        <f t="shared" si="27"/>
        <v>0</v>
      </c>
      <c r="M119" s="389" t="e">
        <f t="shared" si="28"/>
        <v>#DIV/0!</v>
      </c>
      <c r="N119" s="335"/>
      <c r="O119" s="543">
        <f t="shared" si="19"/>
        <v>0</v>
      </c>
    </row>
    <row r="120" spans="1:15" s="377" customFormat="1" ht="25.5" x14ac:dyDescent="0.2">
      <c r="A120" s="547"/>
      <c r="B120" s="335"/>
      <c r="C120" s="379" t="s">
        <v>717</v>
      </c>
      <c r="D120" s="459" t="s">
        <v>525</v>
      </c>
      <c r="E120" s="460" t="s">
        <v>625</v>
      </c>
      <c r="F120" s="461" t="s">
        <v>626</v>
      </c>
      <c r="G120" s="462" t="s">
        <v>553</v>
      </c>
      <c r="H120" s="463">
        <v>1</v>
      </c>
      <c r="I120" s="463">
        <f>Composições!G210</f>
        <v>0</v>
      </c>
      <c r="J120" s="415">
        <f>ROUND(IFERROR(H120*I120," - "),2)</f>
        <v>0</v>
      </c>
      <c r="K120" s="458">
        <f t="shared" si="26"/>
        <v>0</v>
      </c>
      <c r="L120" s="417">
        <f t="shared" si="27"/>
        <v>0</v>
      </c>
      <c r="M120" s="389" t="e">
        <f t="shared" si="28"/>
        <v>#DIV/0!</v>
      </c>
      <c r="N120" s="335"/>
      <c r="O120" s="543">
        <f t="shared" si="19"/>
        <v>0</v>
      </c>
    </row>
    <row r="121" spans="1:15" ht="25.5" x14ac:dyDescent="0.2">
      <c r="A121" s="547"/>
      <c r="C121" s="379" t="s">
        <v>718</v>
      </c>
      <c r="D121" s="459" t="s">
        <v>525</v>
      </c>
      <c r="E121" s="460" t="s">
        <v>627</v>
      </c>
      <c r="F121" s="461" t="s">
        <v>628</v>
      </c>
      <c r="G121" s="462" t="s">
        <v>553</v>
      </c>
      <c r="H121" s="463">
        <v>4</v>
      </c>
      <c r="I121" s="463">
        <f>Composições!G216</f>
        <v>0</v>
      </c>
      <c r="J121" s="415">
        <f>ROUND(IFERROR(H121*I121," - "),2)</f>
        <v>0</v>
      </c>
      <c r="K121" s="458">
        <f t="shared" si="26"/>
        <v>0</v>
      </c>
      <c r="L121" s="417">
        <f t="shared" si="27"/>
        <v>0</v>
      </c>
      <c r="M121" s="389" t="e">
        <f t="shared" si="28"/>
        <v>#DIV/0!</v>
      </c>
      <c r="N121" s="335"/>
      <c r="O121" s="543">
        <f t="shared" si="19"/>
        <v>0</v>
      </c>
    </row>
    <row r="122" spans="1:15" ht="25.5" x14ac:dyDescent="0.2">
      <c r="A122" s="551"/>
      <c r="C122" s="379" t="s">
        <v>719</v>
      </c>
      <c r="D122" s="459" t="s">
        <v>525</v>
      </c>
      <c r="E122" s="460" t="s">
        <v>629</v>
      </c>
      <c r="F122" s="461" t="s">
        <v>630</v>
      </c>
      <c r="G122" s="462" t="s">
        <v>46</v>
      </c>
      <c r="H122" s="463">
        <v>15</v>
      </c>
      <c r="I122" s="463">
        <f>Composições!G221</f>
        <v>0</v>
      </c>
      <c r="J122" s="415">
        <f>ROUND(IFERROR(H122*I122," - "),2)</f>
        <v>0</v>
      </c>
      <c r="K122" s="458">
        <f t="shared" si="26"/>
        <v>0</v>
      </c>
      <c r="L122" s="417">
        <f t="shared" si="27"/>
        <v>0</v>
      </c>
      <c r="M122" s="389" t="e">
        <f t="shared" si="28"/>
        <v>#DIV/0!</v>
      </c>
      <c r="N122" s="335"/>
      <c r="O122" s="543">
        <f t="shared" si="19"/>
        <v>0</v>
      </c>
    </row>
    <row r="123" spans="1:15" ht="25.5" x14ac:dyDescent="0.2">
      <c r="A123" s="547"/>
      <c r="C123" s="379" t="s">
        <v>720</v>
      </c>
      <c r="D123" s="459" t="s">
        <v>525</v>
      </c>
      <c r="E123" s="460" t="s">
        <v>631</v>
      </c>
      <c r="F123" s="461" t="s">
        <v>632</v>
      </c>
      <c r="G123" s="462" t="s">
        <v>553</v>
      </c>
      <c r="H123" s="463">
        <v>5</v>
      </c>
      <c r="I123" s="463">
        <f>Composições!G227</f>
        <v>0</v>
      </c>
      <c r="J123" s="415">
        <f>ROUND(IFERROR(H123*I123," - "),2)</f>
        <v>0</v>
      </c>
      <c r="K123" s="458">
        <f t="shared" si="26"/>
        <v>0</v>
      </c>
      <c r="L123" s="417">
        <f t="shared" si="27"/>
        <v>0</v>
      </c>
      <c r="M123" s="389" t="e">
        <f t="shared" si="28"/>
        <v>#DIV/0!</v>
      </c>
      <c r="N123" s="335"/>
      <c r="O123" s="543">
        <f t="shared" si="19"/>
        <v>0</v>
      </c>
    </row>
    <row r="124" spans="1:15" ht="25.5" x14ac:dyDescent="0.2">
      <c r="A124" s="547"/>
      <c r="C124" s="379" t="s">
        <v>721</v>
      </c>
      <c r="D124" s="459" t="s">
        <v>478</v>
      </c>
      <c r="E124" s="460">
        <v>98111</v>
      </c>
      <c r="F124" s="461" t="s">
        <v>477</v>
      </c>
      <c r="G124" s="462" t="s">
        <v>553</v>
      </c>
      <c r="H124" s="463">
        <v>6</v>
      </c>
      <c r="I124" s="333"/>
      <c r="J124" s="415">
        <f>ROUND(IFERROR(H124*I124," - "),2)</f>
        <v>0</v>
      </c>
      <c r="K124" s="458">
        <f t="shared" si="26"/>
        <v>0</v>
      </c>
      <c r="L124" s="417">
        <f t="shared" si="27"/>
        <v>0</v>
      </c>
      <c r="M124" s="389" t="e">
        <f t="shared" si="28"/>
        <v>#DIV/0!</v>
      </c>
      <c r="N124" s="335"/>
      <c r="O124" s="543">
        <f t="shared" si="19"/>
        <v>0</v>
      </c>
    </row>
    <row r="125" spans="1:15" ht="25.5" x14ac:dyDescent="0.2">
      <c r="A125" s="547"/>
      <c r="C125" s="379" t="s">
        <v>722</v>
      </c>
      <c r="D125" s="459" t="s">
        <v>525</v>
      </c>
      <c r="E125" s="460" t="s">
        <v>633</v>
      </c>
      <c r="F125" s="461" t="s">
        <v>634</v>
      </c>
      <c r="G125" s="462" t="s">
        <v>553</v>
      </c>
      <c r="H125" s="463">
        <v>8</v>
      </c>
      <c r="I125" s="463">
        <f>Composições!G233</f>
        <v>0</v>
      </c>
      <c r="J125" s="415">
        <f>ROUND(IFERROR(H125*I125," - "),2)</f>
        <v>0</v>
      </c>
      <c r="K125" s="458">
        <f t="shared" si="26"/>
        <v>0</v>
      </c>
      <c r="L125" s="417">
        <f t="shared" si="27"/>
        <v>0</v>
      </c>
      <c r="M125" s="389" t="e">
        <f t="shared" si="28"/>
        <v>#DIV/0!</v>
      </c>
      <c r="N125" s="335"/>
      <c r="O125" s="543">
        <f t="shared" si="19"/>
        <v>0</v>
      </c>
    </row>
    <row r="126" spans="1:15" ht="25.5" x14ac:dyDescent="0.2">
      <c r="A126" s="551"/>
      <c r="C126" s="379" t="s">
        <v>723</v>
      </c>
      <c r="D126" s="459" t="s">
        <v>525</v>
      </c>
      <c r="E126" s="460" t="s">
        <v>635</v>
      </c>
      <c r="F126" s="461" t="s">
        <v>636</v>
      </c>
      <c r="G126" s="462" t="s">
        <v>553</v>
      </c>
      <c r="H126" s="463">
        <v>13</v>
      </c>
      <c r="I126" s="463">
        <f>Composições!G239</f>
        <v>0</v>
      </c>
      <c r="J126" s="415">
        <f>ROUND(IFERROR(H126*I126," - "),2)</f>
        <v>0</v>
      </c>
      <c r="K126" s="458">
        <f t="shared" si="26"/>
        <v>0</v>
      </c>
      <c r="L126" s="417">
        <f t="shared" si="27"/>
        <v>0</v>
      </c>
      <c r="M126" s="389" t="e">
        <f t="shared" si="28"/>
        <v>#DIV/0!</v>
      </c>
      <c r="N126" s="335"/>
      <c r="O126" s="543">
        <f t="shared" si="19"/>
        <v>0</v>
      </c>
    </row>
    <row r="127" spans="1:15" ht="25.5" x14ac:dyDescent="0.2">
      <c r="A127" s="551"/>
      <c r="C127" s="379" t="s">
        <v>724</v>
      </c>
      <c r="D127" s="459" t="s">
        <v>478</v>
      </c>
      <c r="E127" s="460">
        <v>97886</v>
      </c>
      <c r="F127" s="461" t="s">
        <v>637</v>
      </c>
      <c r="G127" s="462" t="s">
        <v>553</v>
      </c>
      <c r="H127" s="463">
        <v>17</v>
      </c>
      <c r="I127" s="333"/>
      <c r="J127" s="415">
        <f>ROUND(IFERROR(H127*I127," - "),2)</f>
        <v>0</v>
      </c>
      <c r="K127" s="458">
        <f t="shared" si="26"/>
        <v>0</v>
      </c>
      <c r="L127" s="417">
        <f t="shared" si="27"/>
        <v>0</v>
      </c>
      <c r="M127" s="389" t="e">
        <f t="shared" si="28"/>
        <v>#DIV/0!</v>
      </c>
      <c r="N127" s="335"/>
      <c r="O127" s="543">
        <f t="shared" si="19"/>
        <v>0</v>
      </c>
    </row>
    <row r="128" spans="1:15" ht="38.25" x14ac:dyDescent="0.2">
      <c r="A128" s="551"/>
      <c r="C128" s="379" t="s">
        <v>725</v>
      </c>
      <c r="D128" s="459" t="s">
        <v>525</v>
      </c>
      <c r="E128" s="460" t="s">
        <v>638</v>
      </c>
      <c r="F128" s="461" t="s">
        <v>639</v>
      </c>
      <c r="G128" s="462" t="s">
        <v>553</v>
      </c>
      <c r="H128" s="463">
        <v>6</v>
      </c>
      <c r="I128" s="463">
        <f>Composições!G244</f>
        <v>0</v>
      </c>
      <c r="J128" s="415">
        <f>ROUND(IFERROR(H128*I128," - "),2)</f>
        <v>0</v>
      </c>
      <c r="K128" s="458">
        <f t="shared" si="26"/>
        <v>0</v>
      </c>
      <c r="L128" s="417">
        <f t="shared" si="27"/>
        <v>0</v>
      </c>
      <c r="M128" s="389" t="e">
        <f t="shared" si="28"/>
        <v>#DIV/0!</v>
      </c>
      <c r="N128" s="335"/>
      <c r="O128" s="543">
        <f t="shared" si="19"/>
        <v>0</v>
      </c>
    </row>
    <row r="129" spans="1:15" ht="38.25" x14ac:dyDescent="0.2">
      <c r="A129" s="551"/>
      <c r="C129" s="379" t="s">
        <v>726</v>
      </c>
      <c r="D129" s="459" t="s">
        <v>525</v>
      </c>
      <c r="E129" s="460" t="s">
        <v>640</v>
      </c>
      <c r="F129" s="461" t="s">
        <v>641</v>
      </c>
      <c r="G129" s="462" t="s">
        <v>553</v>
      </c>
      <c r="H129" s="463">
        <v>2</v>
      </c>
      <c r="I129" s="463">
        <f>Composições!G257</f>
        <v>0</v>
      </c>
      <c r="J129" s="415">
        <f>ROUND(IFERROR(H129*I129," - "),2)</f>
        <v>0</v>
      </c>
      <c r="K129" s="458">
        <f t="shared" si="26"/>
        <v>0</v>
      </c>
      <c r="L129" s="417">
        <f t="shared" si="27"/>
        <v>0</v>
      </c>
      <c r="M129" s="380" t="e">
        <f t="shared" si="28"/>
        <v>#DIV/0!</v>
      </c>
      <c r="N129" s="335"/>
      <c r="O129" s="543">
        <f t="shared" si="19"/>
        <v>0</v>
      </c>
    </row>
    <row r="130" spans="1:15" x14ac:dyDescent="0.2">
      <c r="A130" s="551"/>
      <c r="C130" s="383" t="s">
        <v>727</v>
      </c>
      <c r="D130" s="469"/>
      <c r="E130" s="470"/>
      <c r="F130" s="471" t="s">
        <v>642</v>
      </c>
      <c r="G130" s="472"/>
      <c r="H130" s="473"/>
      <c r="I130" s="425"/>
      <c r="J130" s="423"/>
      <c r="K130" s="422">
        <f>SUM(L131:L138)</f>
        <v>0</v>
      </c>
      <c r="L130" s="423"/>
      <c r="M130" s="384" t="e">
        <f>K130/$K$154</f>
        <v>#DIV/0!</v>
      </c>
      <c r="N130" s="335"/>
      <c r="O130" s="543">
        <f t="shared" si="19"/>
        <v>0</v>
      </c>
    </row>
    <row r="131" spans="1:15" s="377" customFormat="1" ht="15" x14ac:dyDescent="0.2">
      <c r="A131" s="553"/>
      <c r="B131" s="335"/>
      <c r="C131" s="379" t="s">
        <v>728</v>
      </c>
      <c r="D131" s="459" t="s">
        <v>478</v>
      </c>
      <c r="E131" s="460">
        <v>89356</v>
      </c>
      <c r="F131" s="461" t="s">
        <v>643</v>
      </c>
      <c r="G131" s="462" t="s">
        <v>46</v>
      </c>
      <c r="H131" s="463">
        <v>30</v>
      </c>
      <c r="I131" s="333"/>
      <c r="J131" s="415">
        <f>ROUND(IFERROR(H131*I131," - "),2)</f>
        <v>0</v>
      </c>
      <c r="K131" s="458">
        <f t="shared" ref="K131:K138" si="29">ROUND(I131*(1+$H$155),2)</f>
        <v>0</v>
      </c>
      <c r="L131" s="417">
        <f t="shared" ref="L131:L138" si="30">ROUND(IFERROR(H131*K131," - "),2)</f>
        <v>0</v>
      </c>
      <c r="M131" s="380" t="e">
        <f t="shared" ref="M131:M138" si="31">L131/$K$154</f>
        <v>#DIV/0!</v>
      </c>
      <c r="N131" s="335"/>
      <c r="O131" s="543">
        <f t="shared" si="19"/>
        <v>0</v>
      </c>
    </row>
    <row r="132" spans="1:15" s="377" customFormat="1" ht="15" x14ac:dyDescent="0.2">
      <c r="A132" s="553"/>
      <c r="B132" s="335"/>
      <c r="C132" s="379" t="s">
        <v>729</v>
      </c>
      <c r="D132" s="459" t="s">
        <v>478</v>
      </c>
      <c r="E132" s="460">
        <v>89357</v>
      </c>
      <c r="F132" s="461" t="s">
        <v>644</v>
      </c>
      <c r="G132" s="462" t="s">
        <v>46</v>
      </c>
      <c r="H132" s="463">
        <v>30</v>
      </c>
      <c r="I132" s="333"/>
      <c r="J132" s="415">
        <f>ROUND(IFERROR(H132*I132," - "),2)</f>
        <v>0</v>
      </c>
      <c r="K132" s="458">
        <f t="shared" si="29"/>
        <v>0</v>
      </c>
      <c r="L132" s="417">
        <f t="shared" si="30"/>
        <v>0</v>
      </c>
      <c r="M132" s="380" t="e">
        <f t="shared" si="31"/>
        <v>#DIV/0!</v>
      </c>
      <c r="N132" s="335"/>
      <c r="O132" s="543">
        <f t="shared" si="19"/>
        <v>0</v>
      </c>
    </row>
    <row r="133" spans="1:15" s="377" customFormat="1" ht="15" x14ac:dyDescent="0.2">
      <c r="A133" s="553"/>
      <c r="B133" s="335"/>
      <c r="C133" s="379" t="s">
        <v>730</v>
      </c>
      <c r="D133" s="459" t="s">
        <v>478</v>
      </c>
      <c r="E133" s="460">
        <v>89362</v>
      </c>
      <c r="F133" s="461" t="s">
        <v>645</v>
      </c>
      <c r="G133" s="462" t="s">
        <v>553</v>
      </c>
      <c r="H133" s="463">
        <v>3</v>
      </c>
      <c r="I133" s="333"/>
      <c r="J133" s="415">
        <f>ROUND(IFERROR(H133*I133," - "),2)</f>
        <v>0</v>
      </c>
      <c r="K133" s="458">
        <f t="shared" si="29"/>
        <v>0</v>
      </c>
      <c r="L133" s="417">
        <f t="shared" si="30"/>
        <v>0</v>
      </c>
      <c r="M133" s="389" t="e">
        <f t="shared" si="31"/>
        <v>#DIV/0!</v>
      </c>
      <c r="N133" s="335"/>
      <c r="O133" s="543">
        <f t="shared" si="19"/>
        <v>0</v>
      </c>
    </row>
    <row r="134" spans="1:15" s="377" customFormat="1" ht="25.5" x14ac:dyDescent="0.2">
      <c r="A134" s="547"/>
      <c r="B134" s="335"/>
      <c r="C134" s="379" t="s">
        <v>731</v>
      </c>
      <c r="D134" s="459" t="s">
        <v>478</v>
      </c>
      <c r="E134" s="460">
        <v>89366</v>
      </c>
      <c r="F134" s="461" t="s">
        <v>646</v>
      </c>
      <c r="G134" s="462" t="s">
        <v>553</v>
      </c>
      <c r="H134" s="463">
        <v>3</v>
      </c>
      <c r="I134" s="333"/>
      <c r="J134" s="415">
        <f>ROUND(IFERROR(H134*I134," - "),2)</f>
        <v>0</v>
      </c>
      <c r="K134" s="458">
        <f t="shared" si="29"/>
        <v>0</v>
      </c>
      <c r="L134" s="417">
        <f t="shared" si="30"/>
        <v>0</v>
      </c>
      <c r="M134" s="389" t="e">
        <f t="shared" si="31"/>
        <v>#DIV/0!</v>
      </c>
      <c r="N134" s="335"/>
      <c r="O134" s="543">
        <f t="shared" si="19"/>
        <v>0</v>
      </c>
    </row>
    <row r="135" spans="1:15" x14ac:dyDescent="0.2">
      <c r="A135" s="547"/>
      <c r="C135" s="379" t="s">
        <v>732</v>
      </c>
      <c r="D135" s="459" t="s">
        <v>478</v>
      </c>
      <c r="E135" s="460">
        <v>89364</v>
      </c>
      <c r="F135" s="461" t="s">
        <v>647</v>
      </c>
      <c r="G135" s="462" t="s">
        <v>553</v>
      </c>
      <c r="H135" s="463">
        <v>1</v>
      </c>
      <c r="I135" s="333"/>
      <c r="J135" s="415">
        <f>ROUND(IFERROR(H135*I135," - "),2)</f>
        <v>0</v>
      </c>
      <c r="K135" s="458">
        <f t="shared" si="29"/>
        <v>0</v>
      </c>
      <c r="L135" s="417">
        <f t="shared" si="30"/>
        <v>0</v>
      </c>
      <c r="M135" s="389" t="e">
        <f t="shared" si="31"/>
        <v>#DIV/0!</v>
      </c>
      <c r="N135" s="335"/>
      <c r="O135" s="543">
        <f t="shared" si="19"/>
        <v>0</v>
      </c>
    </row>
    <row r="136" spans="1:15" ht="25.5" x14ac:dyDescent="0.2">
      <c r="A136" s="551"/>
      <c r="C136" s="379" t="s">
        <v>733</v>
      </c>
      <c r="D136" s="459" t="s">
        <v>478</v>
      </c>
      <c r="E136" s="460">
        <v>89400</v>
      </c>
      <c r="F136" s="461" t="s">
        <v>648</v>
      </c>
      <c r="G136" s="462" t="s">
        <v>553</v>
      </c>
      <c r="H136" s="463">
        <v>1</v>
      </c>
      <c r="I136" s="333"/>
      <c r="J136" s="415">
        <f>ROUND(IFERROR(H136*I136," - "),2)</f>
        <v>0</v>
      </c>
      <c r="K136" s="458">
        <f t="shared" si="29"/>
        <v>0</v>
      </c>
      <c r="L136" s="417">
        <f t="shared" si="30"/>
        <v>0</v>
      </c>
      <c r="M136" s="380" t="e">
        <f t="shared" si="31"/>
        <v>#DIV/0!</v>
      </c>
      <c r="N136" s="335"/>
      <c r="O136" s="543">
        <f t="shared" si="19"/>
        <v>0</v>
      </c>
    </row>
    <row r="137" spans="1:15" ht="25.5" x14ac:dyDescent="0.2">
      <c r="A137" s="551"/>
      <c r="C137" s="379" t="s">
        <v>734</v>
      </c>
      <c r="D137" s="459" t="s">
        <v>478</v>
      </c>
      <c r="E137" s="460">
        <v>89380</v>
      </c>
      <c r="F137" s="461" t="s">
        <v>649</v>
      </c>
      <c r="G137" s="462" t="s">
        <v>553</v>
      </c>
      <c r="H137" s="463">
        <v>2</v>
      </c>
      <c r="I137" s="333"/>
      <c r="J137" s="415">
        <f>ROUND(IFERROR(H137*I137," - "),2)</f>
        <v>0</v>
      </c>
      <c r="K137" s="458">
        <f t="shared" si="29"/>
        <v>0</v>
      </c>
      <c r="L137" s="417">
        <f t="shared" si="30"/>
        <v>0</v>
      </c>
      <c r="M137" s="380" t="e">
        <f t="shared" si="31"/>
        <v>#DIV/0!</v>
      </c>
      <c r="N137" s="335"/>
      <c r="O137" s="543">
        <f t="shared" si="19"/>
        <v>0</v>
      </c>
    </row>
    <row r="138" spans="1:15" s="377" customFormat="1" ht="15" x14ac:dyDescent="0.2">
      <c r="A138" s="553"/>
      <c r="B138" s="335"/>
      <c r="C138" s="379" t="s">
        <v>735</v>
      </c>
      <c r="D138" s="459" t="s">
        <v>478</v>
      </c>
      <c r="E138" s="460">
        <v>86913</v>
      </c>
      <c r="F138" s="461" t="s">
        <v>650</v>
      </c>
      <c r="G138" s="462" t="s">
        <v>553</v>
      </c>
      <c r="H138" s="463">
        <v>3</v>
      </c>
      <c r="I138" s="333"/>
      <c r="J138" s="415">
        <f>ROUND(IFERROR(H138*I138," - "),2)</f>
        <v>0</v>
      </c>
      <c r="K138" s="458">
        <f t="shared" si="29"/>
        <v>0</v>
      </c>
      <c r="L138" s="417">
        <f t="shared" si="30"/>
        <v>0</v>
      </c>
      <c r="M138" s="389" t="e">
        <f t="shared" si="31"/>
        <v>#DIV/0!</v>
      </c>
      <c r="N138" s="335"/>
      <c r="O138" s="543">
        <f t="shared" si="19"/>
        <v>0</v>
      </c>
    </row>
    <row r="139" spans="1:15" s="377" customFormat="1" ht="15" x14ac:dyDescent="0.2">
      <c r="A139" s="553"/>
      <c r="B139" s="335"/>
      <c r="C139" s="383" t="s">
        <v>736</v>
      </c>
      <c r="D139" s="469"/>
      <c r="E139" s="470"/>
      <c r="F139" s="471" t="s">
        <v>651</v>
      </c>
      <c r="G139" s="472"/>
      <c r="H139" s="473"/>
      <c r="I139" s="425"/>
      <c r="J139" s="423"/>
      <c r="K139" s="422">
        <f>SUM(L140:L145)</f>
        <v>0</v>
      </c>
      <c r="L139" s="423"/>
      <c r="M139" s="384" t="e">
        <f>K139/$K$154</f>
        <v>#DIV/0!</v>
      </c>
      <c r="N139" s="335"/>
      <c r="O139" s="543">
        <f t="shared" si="19"/>
        <v>0</v>
      </c>
    </row>
    <row r="140" spans="1:15" s="377" customFormat="1" ht="25.5" x14ac:dyDescent="0.2">
      <c r="A140" s="553"/>
      <c r="B140" s="335"/>
      <c r="C140" s="379" t="s">
        <v>737</v>
      </c>
      <c r="D140" s="459" t="s">
        <v>478</v>
      </c>
      <c r="E140" s="460">
        <v>89512</v>
      </c>
      <c r="F140" s="461" t="s">
        <v>652</v>
      </c>
      <c r="G140" s="462" t="s">
        <v>46</v>
      </c>
      <c r="H140" s="463">
        <v>48</v>
      </c>
      <c r="I140" s="333"/>
      <c r="J140" s="415">
        <f>ROUND(IFERROR(H140*I140," - "),2)</f>
        <v>0</v>
      </c>
      <c r="K140" s="458">
        <f t="shared" ref="K140:K145" si="32">ROUND(I140*(1+$H$155),2)</f>
        <v>0</v>
      </c>
      <c r="L140" s="417">
        <f t="shared" ref="L140:L145" si="33">ROUND(IFERROR(H140*K140," - "),2)</f>
        <v>0</v>
      </c>
      <c r="M140" s="380" t="e">
        <f t="shared" ref="M140:M145" si="34">L140/$K$154</f>
        <v>#DIV/0!</v>
      </c>
      <c r="N140" s="335"/>
      <c r="O140" s="543">
        <f t="shared" si="19"/>
        <v>0</v>
      </c>
    </row>
    <row r="141" spans="1:15" s="377" customFormat="1" ht="25.5" x14ac:dyDescent="0.2">
      <c r="A141" s="553"/>
      <c r="B141" s="335"/>
      <c r="C141" s="379" t="s">
        <v>738</v>
      </c>
      <c r="D141" s="459" t="s">
        <v>478</v>
      </c>
      <c r="E141" s="460">
        <v>102711</v>
      </c>
      <c r="F141" s="461" t="s">
        <v>653</v>
      </c>
      <c r="G141" s="462" t="s">
        <v>42</v>
      </c>
      <c r="H141" s="463">
        <v>8</v>
      </c>
      <c r="I141" s="333"/>
      <c r="J141" s="415">
        <f>ROUND(IFERROR(H141*I141," - "),2)</f>
        <v>0</v>
      </c>
      <c r="K141" s="458">
        <f t="shared" si="32"/>
        <v>0</v>
      </c>
      <c r="L141" s="417">
        <f t="shared" si="33"/>
        <v>0</v>
      </c>
      <c r="M141" s="380" t="e">
        <f t="shared" si="34"/>
        <v>#DIV/0!</v>
      </c>
      <c r="N141" s="335"/>
      <c r="O141" s="543">
        <f t="shared" si="19"/>
        <v>0</v>
      </c>
    </row>
    <row r="142" spans="1:15" s="377" customFormat="1" ht="38.25" x14ac:dyDescent="0.2">
      <c r="A142" s="553"/>
      <c r="B142" s="335"/>
      <c r="C142" s="379" t="s">
        <v>739</v>
      </c>
      <c r="D142" s="459" t="s">
        <v>525</v>
      </c>
      <c r="E142" s="460" t="s">
        <v>654</v>
      </c>
      <c r="F142" s="461" t="s">
        <v>655</v>
      </c>
      <c r="G142" s="462" t="s">
        <v>553</v>
      </c>
      <c r="H142" s="463">
        <v>5</v>
      </c>
      <c r="I142" s="463">
        <f>Composições!G68</f>
        <v>0</v>
      </c>
      <c r="J142" s="415">
        <f>ROUND(IFERROR(H142*I142," - "),2)</f>
        <v>0</v>
      </c>
      <c r="K142" s="458">
        <f t="shared" si="32"/>
        <v>0</v>
      </c>
      <c r="L142" s="417">
        <f t="shared" si="33"/>
        <v>0</v>
      </c>
      <c r="M142" s="389" t="e">
        <f t="shared" si="34"/>
        <v>#DIV/0!</v>
      </c>
      <c r="N142" s="335"/>
      <c r="O142" s="543">
        <f t="shared" si="19"/>
        <v>0</v>
      </c>
    </row>
    <row r="143" spans="1:15" s="377" customFormat="1" ht="38.25" x14ac:dyDescent="0.2">
      <c r="A143" s="553"/>
      <c r="B143" s="335"/>
      <c r="C143" s="379" t="s">
        <v>740</v>
      </c>
      <c r="D143" s="459" t="s">
        <v>525</v>
      </c>
      <c r="E143" s="460" t="s">
        <v>656</v>
      </c>
      <c r="F143" s="461" t="s">
        <v>657</v>
      </c>
      <c r="G143" s="462" t="s">
        <v>46</v>
      </c>
      <c r="H143" s="463">
        <v>360</v>
      </c>
      <c r="I143" s="463">
        <f>Composições!G86</f>
        <v>0</v>
      </c>
      <c r="J143" s="415">
        <f>ROUND(IFERROR(H143*I143," - "),2)</f>
        <v>0</v>
      </c>
      <c r="K143" s="458">
        <f t="shared" si="32"/>
        <v>0</v>
      </c>
      <c r="L143" s="417">
        <f t="shared" si="33"/>
        <v>0</v>
      </c>
      <c r="M143" s="389" t="e">
        <f t="shared" si="34"/>
        <v>#DIV/0!</v>
      </c>
      <c r="N143" s="335"/>
      <c r="O143" s="543">
        <f t="shared" si="19"/>
        <v>0</v>
      </c>
    </row>
    <row r="144" spans="1:15" s="377" customFormat="1" ht="25.5" x14ac:dyDescent="0.2">
      <c r="A144" s="553"/>
      <c r="B144" s="335"/>
      <c r="C144" s="379" t="s">
        <v>741</v>
      </c>
      <c r="D144" s="459" t="s">
        <v>478</v>
      </c>
      <c r="E144" s="460" t="s">
        <v>658</v>
      </c>
      <c r="F144" s="461" t="s">
        <v>659</v>
      </c>
      <c r="G144" s="462" t="s">
        <v>46</v>
      </c>
      <c r="H144" s="463">
        <v>70</v>
      </c>
      <c r="I144" s="333"/>
      <c r="J144" s="415">
        <f>ROUND(IFERROR(H144*I144," - "),2)</f>
        <v>0</v>
      </c>
      <c r="K144" s="458">
        <f t="shared" si="32"/>
        <v>0</v>
      </c>
      <c r="L144" s="417">
        <f t="shared" si="33"/>
        <v>0</v>
      </c>
      <c r="M144" s="389" t="e">
        <f t="shared" si="34"/>
        <v>#DIV/0!</v>
      </c>
      <c r="N144" s="335"/>
      <c r="O144" s="543">
        <f t="shared" si="19"/>
        <v>0</v>
      </c>
    </row>
    <row r="145" spans="1:15" s="377" customFormat="1" ht="38.25" x14ac:dyDescent="0.2">
      <c r="A145" s="553"/>
      <c r="B145" s="335"/>
      <c r="C145" s="379" t="s">
        <v>742</v>
      </c>
      <c r="D145" s="459" t="s">
        <v>478</v>
      </c>
      <c r="E145" s="460" t="s">
        <v>660</v>
      </c>
      <c r="F145" s="461" t="s">
        <v>661</v>
      </c>
      <c r="G145" s="462" t="s">
        <v>46</v>
      </c>
      <c r="H145" s="463">
        <v>50</v>
      </c>
      <c r="I145" s="333"/>
      <c r="J145" s="415">
        <f>ROUND(IFERROR(H145*I145," - "),2)</f>
        <v>0</v>
      </c>
      <c r="K145" s="458">
        <f t="shared" si="32"/>
        <v>0</v>
      </c>
      <c r="L145" s="417">
        <f t="shared" si="33"/>
        <v>0</v>
      </c>
      <c r="M145" s="389" t="e">
        <f t="shared" si="34"/>
        <v>#DIV/0!</v>
      </c>
      <c r="N145" s="335"/>
      <c r="O145" s="543">
        <f t="shared" ref="O145:O153" si="35">L145-J145</f>
        <v>0</v>
      </c>
    </row>
    <row r="146" spans="1:15" s="377" customFormat="1" ht="15" x14ac:dyDescent="0.2">
      <c r="A146" s="547"/>
      <c r="B146" s="335"/>
      <c r="C146" s="383" t="s">
        <v>743</v>
      </c>
      <c r="D146" s="469"/>
      <c r="E146" s="470"/>
      <c r="F146" s="471" t="s">
        <v>502</v>
      </c>
      <c r="G146" s="472"/>
      <c r="H146" s="473"/>
      <c r="I146" s="425"/>
      <c r="J146" s="423"/>
      <c r="K146" s="422">
        <f>SUM(L147:L153)</f>
        <v>0</v>
      </c>
      <c r="L146" s="423"/>
      <c r="M146" s="384" t="e">
        <f>K146/$K$154</f>
        <v>#DIV/0!</v>
      </c>
      <c r="N146" s="335"/>
      <c r="O146" s="543">
        <f t="shared" si="35"/>
        <v>0</v>
      </c>
    </row>
    <row r="147" spans="1:15" ht="25.5" x14ac:dyDescent="0.2">
      <c r="A147" s="547"/>
      <c r="C147" s="388" t="s">
        <v>744</v>
      </c>
      <c r="D147" s="459" t="s">
        <v>556</v>
      </c>
      <c r="E147" s="460">
        <v>20002002</v>
      </c>
      <c r="F147" s="461" t="s">
        <v>924</v>
      </c>
      <c r="G147" s="462" t="s">
        <v>553</v>
      </c>
      <c r="H147" s="463">
        <v>1</v>
      </c>
      <c r="I147" s="333"/>
      <c r="J147" s="415">
        <f>ROUND(IFERROR(H147*I147," - "),2)</f>
        <v>0</v>
      </c>
      <c r="K147" s="625">
        <f t="shared" ref="K147:K149" si="36">ROUND(I147*(1+$H$156),2)</f>
        <v>0</v>
      </c>
      <c r="L147" s="562">
        <f t="shared" ref="L147:L153" si="37">ROUND(IFERROR(H147*K147," - "),2)</f>
        <v>0</v>
      </c>
      <c r="M147" s="389" t="e">
        <f t="shared" ref="M147:M153" si="38">L147/$K$154</f>
        <v>#DIV/0!</v>
      </c>
      <c r="N147" s="335"/>
      <c r="O147" s="543">
        <f t="shared" si="35"/>
        <v>0</v>
      </c>
    </row>
    <row r="148" spans="1:15" ht="25.5" x14ac:dyDescent="0.2">
      <c r="A148" s="547"/>
      <c r="C148" s="388" t="s">
        <v>745</v>
      </c>
      <c r="D148" s="459" t="s">
        <v>556</v>
      </c>
      <c r="E148" s="460">
        <v>20002003</v>
      </c>
      <c r="F148" s="461" t="s">
        <v>925</v>
      </c>
      <c r="G148" s="462" t="s">
        <v>553</v>
      </c>
      <c r="H148" s="463">
        <v>15</v>
      </c>
      <c r="I148" s="333"/>
      <c r="J148" s="415">
        <f>ROUND(IFERROR(H148*I148," - "),2)</f>
        <v>0</v>
      </c>
      <c r="K148" s="625">
        <f t="shared" si="36"/>
        <v>0</v>
      </c>
      <c r="L148" s="562">
        <f t="shared" si="37"/>
        <v>0</v>
      </c>
      <c r="M148" s="389" t="e">
        <f t="shared" si="38"/>
        <v>#DIV/0!</v>
      </c>
      <c r="N148" s="335"/>
      <c r="O148" s="543">
        <f t="shared" si="35"/>
        <v>0</v>
      </c>
    </row>
    <row r="149" spans="1:15" ht="25.5" x14ac:dyDescent="0.2">
      <c r="A149" s="547"/>
      <c r="C149" s="388" t="s">
        <v>746</v>
      </c>
      <c r="D149" s="459" t="s">
        <v>556</v>
      </c>
      <c r="E149" s="460">
        <v>20002009</v>
      </c>
      <c r="F149" s="461" t="s">
        <v>936</v>
      </c>
      <c r="G149" s="462" t="s">
        <v>46</v>
      </c>
      <c r="H149" s="463">
        <v>300</v>
      </c>
      <c r="I149" s="333"/>
      <c r="J149" s="415">
        <f>ROUND(IFERROR(H149*I149," - "),2)</f>
        <v>0</v>
      </c>
      <c r="K149" s="625">
        <f t="shared" si="36"/>
        <v>0</v>
      </c>
      <c r="L149" s="562">
        <f t="shared" si="37"/>
        <v>0</v>
      </c>
      <c r="M149" s="389" t="e">
        <f t="shared" si="38"/>
        <v>#DIV/0!</v>
      </c>
      <c r="N149" s="335"/>
      <c r="O149" s="543">
        <f t="shared" si="35"/>
        <v>0</v>
      </c>
    </row>
    <row r="150" spans="1:15" ht="38.25" x14ac:dyDescent="0.2">
      <c r="A150" s="547"/>
      <c r="C150" s="388" t="s">
        <v>747</v>
      </c>
      <c r="D150" s="459" t="s">
        <v>478</v>
      </c>
      <c r="E150" s="460">
        <v>100984</v>
      </c>
      <c r="F150" s="461" t="s">
        <v>662</v>
      </c>
      <c r="G150" s="462" t="s">
        <v>66</v>
      </c>
      <c r="H150" s="463">
        <v>450</v>
      </c>
      <c r="I150" s="333"/>
      <c r="J150" s="415">
        <f>ROUND(IFERROR(H150*I150," - "),2)</f>
        <v>0</v>
      </c>
      <c r="K150" s="458">
        <f t="shared" ref="K150:K153" si="39">ROUND(I150*(1+$H$155),2)</f>
        <v>0</v>
      </c>
      <c r="L150" s="417">
        <f t="shared" si="37"/>
        <v>0</v>
      </c>
      <c r="M150" s="389" t="e">
        <f t="shared" si="38"/>
        <v>#DIV/0!</v>
      </c>
      <c r="N150" s="335"/>
      <c r="O150" s="543">
        <f t="shared" si="35"/>
        <v>0</v>
      </c>
    </row>
    <row r="151" spans="1:15" ht="25.5" x14ac:dyDescent="0.2">
      <c r="A151" s="547"/>
      <c r="C151" s="388" t="s">
        <v>933</v>
      </c>
      <c r="D151" s="459" t="s">
        <v>478</v>
      </c>
      <c r="E151" s="460">
        <v>95877</v>
      </c>
      <c r="F151" s="461" t="s">
        <v>663</v>
      </c>
      <c r="G151" s="462" t="s">
        <v>71</v>
      </c>
      <c r="H151" s="463">
        <v>4500</v>
      </c>
      <c r="I151" s="333"/>
      <c r="J151" s="415">
        <f>ROUND(IFERROR(H151*I151," - "),2)</f>
        <v>0</v>
      </c>
      <c r="K151" s="458">
        <f t="shared" si="39"/>
        <v>0</v>
      </c>
      <c r="L151" s="417">
        <f t="shared" si="37"/>
        <v>0</v>
      </c>
      <c r="M151" s="389" t="e">
        <f t="shared" si="38"/>
        <v>#DIV/0!</v>
      </c>
      <c r="N151" s="335"/>
      <c r="O151" s="543">
        <f t="shared" si="35"/>
        <v>0</v>
      </c>
    </row>
    <row r="152" spans="1:15" x14ac:dyDescent="0.2">
      <c r="A152" s="547"/>
      <c r="C152" s="388" t="s">
        <v>934</v>
      </c>
      <c r="D152" s="459" t="s">
        <v>525</v>
      </c>
      <c r="E152" s="460" t="s">
        <v>664</v>
      </c>
      <c r="F152" s="461" t="s">
        <v>665</v>
      </c>
      <c r="G152" s="462" t="s">
        <v>666</v>
      </c>
      <c r="H152" s="463">
        <v>5</v>
      </c>
      <c r="I152" s="463">
        <f>Composições!G273</f>
        <v>0</v>
      </c>
      <c r="J152" s="415">
        <f>ROUND(IFERROR(H152*I152," - "),2)</f>
        <v>0</v>
      </c>
      <c r="K152" s="458">
        <f t="shared" si="39"/>
        <v>0</v>
      </c>
      <c r="L152" s="417">
        <f t="shared" si="37"/>
        <v>0</v>
      </c>
      <c r="M152" s="389" t="e">
        <f t="shared" si="38"/>
        <v>#DIV/0!</v>
      </c>
      <c r="N152" s="335"/>
      <c r="O152" s="543">
        <f t="shared" si="35"/>
        <v>0</v>
      </c>
    </row>
    <row r="153" spans="1:15" ht="26.25" thickBot="1" x14ac:dyDescent="0.25">
      <c r="A153" s="547"/>
      <c r="C153" s="388" t="s">
        <v>935</v>
      </c>
      <c r="D153" s="459" t="s">
        <v>478</v>
      </c>
      <c r="E153" s="460" t="s">
        <v>667</v>
      </c>
      <c r="F153" s="461" t="s">
        <v>668</v>
      </c>
      <c r="G153" s="462" t="s">
        <v>65</v>
      </c>
      <c r="H153" s="463">
        <v>12</v>
      </c>
      <c r="I153" s="333"/>
      <c r="J153" s="415">
        <f>ROUND(IFERROR(H153*I153," - "),2)</f>
        <v>0</v>
      </c>
      <c r="K153" s="458">
        <f t="shared" si="39"/>
        <v>0</v>
      </c>
      <c r="L153" s="417">
        <f t="shared" si="37"/>
        <v>0</v>
      </c>
      <c r="M153" s="389" t="e">
        <f t="shared" si="38"/>
        <v>#DIV/0!</v>
      </c>
      <c r="N153" s="335"/>
      <c r="O153" s="543">
        <f t="shared" si="35"/>
        <v>0</v>
      </c>
    </row>
    <row r="154" spans="1:15" s="397" customFormat="1" ht="19.5" thickBot="1" x14ac:dyDescent="0.25">
      <c r="A154" s="554"/>
      <c r="B154" s="335"/>
      <c r="C154" s="390" t="s">
        <v>963</v>
      </c>
      <c r="D154" s="391"/>
      <c r="E154" s="391"/>
      <c r="F154" s="392"/>
      <c r="G154" s="393"/>
      <c r="H154" s="394"/>
      <c r="I154" s="573"/>
      <c r="J154" s="573"/>
      <c r="K154" s="573">
        <f>SUM(K14,K45,K60,K79,K87)</f>
        <v>0</v>
      </c>
      <c r="L154" s="573"/>
      <c r="M154" s="544" t="e">
        <f>SUM(L14:L153)/K154</f>
        <v>#DIV/0!</v>
      </c>
      <c r="N154" s="396"/>
    </row>
    <row r="155" spans="1:15" s="397" customFormat="1" ht="19.5" thickBot="1" x14ac:dyDescent="0.25">
      <c r="A155" s="554"/>
      <c r="B155" s="335"/>
      <c r="C155" s="390" t="s">
        <v>968</v>
      </c>
      <c r="D155" s="391"/>
      <c r="E155" s="391"/>
      <c r="F155" s="392"/>
      <c r="G155" s="393"/>
      <c r="H155" s="533">
        <f>'BDI Geral'!B39</f>
        <v>0</v>
      </c>
      <c r="I155" s="573"/>
      <c r="J155" s="573"/>
      <c r="K155" s="574">
        <f>SUM(O14:O153,-L156)</f>
        <v>0</v>
      </c>
      <c r="L155" s="575"/>
      <c r="M155" s="395"/>
      <c r="N155" s="396"/>
    </row>
    <row r="156" spans="1:15" s="397" customFormat="1" ht="19.5" customHeight="1" thickBot="1" x14ac:dyDescent="0.25">
      <c r="A156" s="555"/>
      <c r="B156" s="335"/>
      <c r="C156" s="390" t="s">
        <v>923</v>
      </c>
      <c r="D156" s="391"/>
      <c r="E156" s="391"/>
      <c r="F156" s="561" t="s">
        <v>959</v>
      </c>
      <c r="G156" s="393"/>
      <c r="H156" s="563">
        <f>'BDI Diferenciado'!B39</f>
        <v>0</v>
      </c>
      <c r="I156" s="572"/>
      <c r="J156" s="573"/>
      <c r="K156" s="542"/>
      <c r="L156" s="542">
        <f>SUMIF(D14:D153,"SIURB-E",O14:O153)</f>
        <v>0</v>
      </c>
      <c r="M156" s="395"/>
      <c r="N156" s="398"/>
    </row>
  </sheetData>
  <sheetProtection algorithmName="SHA-512" hashValue="0S4o0Xrw10iMD86c8Uxwg9hG8VgXPvJN94+51LC7Rn+5XJHriARF22s1FVFlkht09zmbK1sCvFNjkXWAeJ04DQ==" saltValue="5SXeGw1gMaFPaJmpChARiQ==" spinCount="100000" sheet="1" formatCells="0" formatColumns="0" formatRows="0" selectLockedCells="1"/>
  <autoFilter ref="C13:N156" xr:uid="{133B3C20-C2A8-4BA6-BDF9-E19D4F5CFFEB}"/>
  <customSheetViews>
    <customSheetView guid="{3B8348FD-7A00-44FD-ACF5-E6A19592872E}" showPageBreaks="1" printArea="1" showAutoFilter="1" hiddenColumns="1" view="pageBreakPreview">
      <selection activeCell="G426" sqref="G426"/>
      <pageMargins left="0.23622047244094491" right="0.23622047244094491" top="0.74803149606299213" bottom="0.74803149606299213" header="0.51181102362204722" footer="0.31496062992125984"/>
      <printOptions horizontalCentered="1"/>
      <pageSetup paperSize="9" scale="77" firstPageNumber="0" fitToHeight="16" orientation="landscape" verticalDpi="300" r:id="rId1"/>
      <headerFooter alignWithMargins="0">
        <oddFooter>&amp;R&amp;9PÁG. &amp;P/&amp;N</oddFooter>
      </headerFooter>
      <autoFilter ref="B1:J1" xr:uid="{A17CEFEB-01BB-470B-B829-204954B2657F}"/>
    </customSheetView>
    <customSheetView guid="{B535EED3-096A-4559-AE37-6359A35C71B4}" scale="85" showPageBreaks="1" fitToPage="1" printArea="1" showAutoFilter="1" hiddenColumns="1" view="pageBreakPreview" topLeftCell="A7">
      <pane xSplit="37" ySplit="7" topLeftCell="AM512" activePane="bottomRight" state="frozen"/>
      <selection pane="bottomRight" activeCell="D469" sqref="D469"/>
      <rowBreaks count="11" manualBreakCount="11">
        <brk id="37" max="8" man="1"/>
        <brk id="83" max="8" man="1"/>
        <brk id="132" max="8" man="1"/>
        <brk id="182" max="8" man="1"/>
        <brk id="232" max="8" man="1"/>
        <brk id="282" max="8" man="1"/>
        <brk id="333" max="8" man="1"/>
        <brk id="383" max="8" man="1"/>
        <brk id="433" max="8" man="1"/>
        <brk id="482" max="8" man="1"/>
        <brk id="531" max="8" man="1"/>
      </rowBreaks>
      <pageMargins left="0.23622047244094491" right="0.23622047244094491" top="0.55118110236220474" bottom="0.55118110236220474" header="0.51181102362204722" footer="0.31496062992125984"/>
      <printOptions horizontalCentered="1"/>
      <pageSetup paperSize="256" scale="76" firstPageNumber="0" fitToHeight="0" orientation="landscape" r:id="rId2"/>
      <headerFooter alignWithMargins="0">
        <oddFooter>&amp;R&amp;9PÁG. &amp;P/&amp;N</oddFooter>
      </headerFooter>
      <autoFilter ref="B1:EK1" xr:uid="{7BF230F1-CCD9-4360-AC4F-1CF1806C0644}"/>
    </customSheetView>
  </customSheetViews>
  <mergeCells count="5">
    <mergeCell ref="I156:J156"/>
    <mergeCell ref="K154:L154"/>
    <mergeCell ref="K155:L155"/>
    <mergeCell ref="I155:J155"/>
    <mergeCell ref="I154:J154"/>
  </mergeCells>
  <phoneticPr fontId="17" type="noConversion"/>
  <dataValidations disablePrompts="1" count="1">
    <dataValidation type="list" allowBlank="1" sqref="D81" xr:uid="{4DCB209A-9973-4BBB-81A0-E7069DC28C0F}">
      <formula1>"SINAPI,SINAPI-I,SICRO,Composição,Cotação"</formula1>
      <formula2>0</formula2>
    </dataValidation>
  </dataValidations>
  <printOptions horizontalCentered="1"/>
  <pageMargins left="0.78740157480314965" right="0.78740157480314965" top="0.78740157480314965" bottom="0.59055118110236227" header="0.51181102362204722" footer="0.31496062992125984"/>
  <pageSetup paperSize="9" scale="72" firstPageNumber="0" fitToHeight="0" orientation="landscape" r:id="rId3"/>
  <headerFooter alignWithMargins="0">
    <oddFooter>&amp;R&amp;9PÁG. &amp;P/&amp;N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C2EF-E865-4171-8859-529F7D11DE2E}">
  <dimension ref="A1:G310"/>
  <sheetViews>
    <sheetView view="pageBreakPreview" zoomScaleNormal="100" zoomScaleSheetLayoutView="100" workbookViewId="0"/>
  </sheetViews>
  <sheetFormatPr defaultRowHeight="12.75" x14ac:dyDescent="0.2"/>
  <cols>
    <col min="1" max="1" width="20.5703125" style="261" bestFit="1" customWidth="1"/>
    <col min="2" max="2" width="10" style="261" customWidth="1"/>
    <col min="3" max="3" width="56.85546875" style="261" customWidth="1"/>
    <col min="4" max="4" width="6" style="261" bestFit="1" customWidth="1"/>
    <col min="5" max="5" width="7.42578125" style="501" bestFit="1" customWidth="1"/>
    <col min="6" max="7" width="20.7109375" style="261" customWidth="1"/>
    <col min="8" max="16384" width="9.140625" style="261"/>
  </cols>
  <sheetData>
    <row r="1" spans="1:7" ht="30" x14ac:dyDescent="0.2">
      <c r="A1" s="267"/>
      <c r="B1" s="268"/>
      <c r="C1" s="268"/>
      <c r="D1" s="268"/>
      <c r="E1" s="488"/>
      <c r="F1" s="268"/>
      <c r="G1" s="269"/>
    </row>
    <row r="2" spans="1:7" x14ac:dyDescent="0.2">
      <c r="A2" s="515"/>
      <c r="B2" s="270"/>
      <c r="C2" s="270"/>
      <c r="D2" s="270"/>
      <c r="E2" s="489"/>
      <c r="F2" s="270"/>
      <c r="G2" s="271"/>
    </row>
    <row r="3" spans="1:7" x14ac:dyDescent="0.2">
      <c r="A3" s="515"/>
      <c r="B3" s="251"/>
      <c r="C3" s="251"/>
      <c r="D3" s="251"/>
      <c r="E3" s="490"/>
      <c r="F3" s="251"/>
      <c r="G3" s="272"/>
    </row>
    <row r="4" spans="1:7" ht="18" x14ac:dyDescent="0.2">
      <c r="A4" s="515"/>
      <c r="B4" s="253"/>
      <c r="C4" s="253"/>
      <c r="D4" s="253"/>
      <c r="E4" s="491"/>
      <c r="F4" s="253"/>
      <c r="G4" s="273"/>
    </row>
    <row r="5" spans="1:7" ht="13.5" thickBot="1" x14ac:dyDescent="0.25">
      <c r="A5" s="274"/>
      <c r="B5" s="275"/>
      <c r="C5" s="276"/>
      <c r="D5" s="276"/>
      <c r="E5" s="492"/>
      <c r="F5" s="277"/>
      <c r="G5" s="272"/>
    </row>
    <row r="6" spans="1:7" ht="20.100000000000001" customHeight="1" x14ac:dyDescent="0.2">
      <c r="A6" s="426" t="s">
        <v>2</v>
      </c>
      <c r="B6" s="432" t="str">
        <f>Orçamento!E5</f>
        <v>CONSTRUÇÃO DO ESPAÇO ESPORTIVO COMUNITÁRIO JARDIM ROSEMARY, NO MUNICÍPIO DE ITAPEVI/SP (NOVO PAC)</v>
      </c>
      <c r="C6" s="432"/>
      <c r="D6" s="431"/>
      <c r="E6" s="493"/>
      <c r="F6" s="280"/>
      <c r="G6" s="281"/>
    </row>
    <row r="7" spans="1:7" ht="6" customHeight="1" x14ac:dyDescent="0.2">
      <c r="A7" s="427"/>
      <c r="B7" s="285"/>
      <c r="C7" s="285"/>
      <c r="D7" s="428"/>
      <c r="E7" s="494"/>
      <c r="F7" s="282"/>
      <c r="G7" s="283"/>
    </row>
    <row r="8" spans="1:7" ht="20.100000000000001" customHeight="1" x14ac:dyDescent="0.2">
      <c r="A8" s="433" t="s">
        <v>3</v>
      </c>
      <c r="B8" s="434" t="str">
        <f>Orçamento!E7</f>
        <v>CONSTRUÇÃO</v>
      </c>
      <c r="C8" s="434"/>
      <c r="D8" s="288"/>
      <c r="E8" s="495"/>
      <c r="F8" s="285" t="s">
        <v>4</v>
      </c>
      <c r="G8" s="286">
        <f>Orçamento!L7</f>
        <v>4210.55</v>
      </c>
    </row>
    <row r="9" spans="1:7" ht="6" customHeight="1" x14ac:dyDescent="0.2">
      <c r="A9" s="427"/>
      <c r="B9" s="285"/>
      <c r="C9" s="285"/>
      <c r="D9" s="428"/>
      <c r="E9" s="494"/>
      <c r="F9" s="284"/>
      <c r="G9" s="287"/>
    </row>
    <row r="10" spans="1:7" ht="20.100000000000001" customHeight="1" x14ac:dyDescent="0.2">
      <c r="A10" s="433" t="s">
        <v>509</v>
      </c>
      <c r="B10" s="434" t="str">
        <f>Orçamento!E9</f>
        <v>RUA PEDRO DIAS DA ROCHA - JARDIM ROSEMARY - ITAPEVI  - SP</v>
      </c>
      <c r="C10" s="434"/>
      <c r="D10" s="288"/>
      <c r="E10" s="495"/>
      <c r="F10" s="288" t="s">
        <v>7</v>
      </c>
      <c r="G10" s="289">
        <f>Orçamento!L9</f>
        <v>0</v>
      </c>
    </row>
    <row r="11" spans="1:7" ht="6" customHeight="1" x14ac:dyDescent="0.2">
      <c r="A11" s="427"/>
      <c r="B11" s="285"/>
      <c r="C11" s="285"/>
      <c r="D11" s="428"/>
      <c r="E11" s="494"/>
      <c r="F11" s="284"/>
      <c r="G11" s="287"/>
    </row>
    <row r="12" spans="1:7" ht="20.100000000000001" customHeight="1" thickBot="1" x14ac:dyDescent="0.25">
      <c r="A12" s="429" t="s">
        <v>510</v>
      </c>
      <c r="B12" s="435" t="str">
        <f>Orçamento!E11</f>
        <v>SINAPI-Jul/25   |   ORSE-Jun/25   |   CDHU-Mai/25   |   SIURB-Jan/25   |   DNIT-Jan/25</v>
      </c>
      <c r="C12" s="435"/>
      <c r="D12" s="430"/>
      <c r="E12" s="495"/>
      <c r="F12" s="290" t="s">
        <v>159</v>
      </c>
      <c r="G12" s="291">
        <f>Orçamento!L11</f>
        <v>0</v>
      </c>
    </row>
    <row r="13" spans="1:7" ht="15.75" x14ac:dyDescent="0.2">
      <c r="A13" s="228"/>
      <c r="B13" s="279"/>
      <c r="C13" s="292"/>
      <c r="D13" s="292"/>
      <c r="E13" s="496"/>
      <c r="F13" s="293"/>
      <c r="G13" s="294"/>
    </row>
    <row r="14" spans="1:7" ht="15.75" x14ac:dyDescent="0.2">
      <c r="A14" s="576" t="s">
        <v>511</v>
      </c>
      <c r="B14" s="577"/>
      <c r="C14" s="577"/>
      <c r="D14" s="577"/>
      <c r="E14" s="577"/>
      <c r="F14" s="577"/>
      <c r="G14" s="578"/>
    </row>
    <row r="15" spans="1:7" ht="24.95" customHeight="1" x14ac:dyDescent="0.2">
      <c r="A15" s="299" t="s">
        <v>72</v>
      </c>
      <c r="B15" s="300"/>
      <c r="C15" s="297" t="s">
        <v>39</v>
      </c>
      <c r="D15" s="297" t="s">
        <v>513</v>
      </c>
      <c r="E15" s="497" t="s">
        <v>756</v>
      </c>
      <c r="F15" s="297" t="s">
        <v>966</v>
      </c>
      <c r="G15" s="298" t="s">
        <v>967</v>
      </c>
    </row>
    <row r="16" spans="1:7" ht="22.5" x14ac:dyDescent="0.2">
      <c r="A16" s="437" t="s">
        <v>512</v>
      </c>
      <c r="B16" s="442" t="s">
        <v>526</v>
      </c>
      <c r="C16" s="436" t="s">
        <v>527</v>
      </c>
      <c r="D16" s="295" t="s">
        <v>66</v>
      </c>
      <c r="E16" s="498"/>
      <c r="F16" s="438"/>
      <c r="G16" s="439">
        <f>SUM(G17:G21)</f>
        <v>0</v>
      </c>
    </row>
    <row r="17" spans="1:7" ht="22.5" x14ac:dyDescent="0.2">
      <c r="A17" s="301" t="s">
        <v>500</v>
      </c>
      <c r="B17" s="302" t="s">
        <v>748</v>
      </c>
      <c r="C17" s="308" t="s">
        <v>749</v>
      </c>
      <c r="D17" s="303" t="s">
        <v>66</v>
      </c>
      <c r="E17" s="499">
        <v>1.1299999999999999</v>
      </c>
      <c r="F17" s="440"/>
      <c r="G17" s="441">
        <f>TRUNC(E17*F17,2)</f>
        <v>0</v>
      </c>
    </row>
    <row r="18" spans="1:7" x14ac:dyDescent="0.2">
      <c r="A18" s="301" t="s">
        <v>478</v>
      </c>
      <c r="B18" s="302">
        <v>88309</v>
      </c>
      <c r="C18" s="308" t="s">
        <v>750</v>
      </c>
      <c r="D18" s="303" t="s">
        <v>44</v>
      </c>
      <c r="E18" s="499">
        <v>1.03</v>
      </c>
      <c r="F18" s="440"/>
      <c r="G18" s="441">
        <f t="shared" ref="G18:G21" si="0">TRUNC(E18*F18,2)</f>
        <v>0</v>
      </c>
    </row>
    <row r="19" spans="1:7" x14ac:dyDescent="0.2">
      <c r="A19" s="301" t="s">
        <v>478</v>
      </c>
      <c r="B19" s="302">
        <v>88316</v>
      </c>
      <c r="C19" s="308" t="s">
        <v>751</v>
      </c>
      <c r="D19" s="303" t="s">
        <v>44</v>
      </c>
      <c r="E19" s="499">
        <v>0.34300000000000003</v>
      </c>
      <c r="F19" s="440"/>
      <c r="G19" s="441">
        <f t="shared" si="0"/>
        <v>0</v>
      </c>
    </row>
    <row r="20" spans="1:7" ht="33.75" x14ac:dyDescent="0.2">
      <c r="A20" s="301" t="s">
        <v>478</v>
      </c>
      <c r="B20" s="302">
        <v>91277</v>
      </c>
      <c r="C20" s="308" t="s">
        <v>752</v>
      </c>
      <c r="D20" s="303" t="s">
        <v>753</v>
      </c>
      <c r="E20" s="499">
        <v>3.2000000000000001E-2</v>
      </c>
      <c r="F20" s="440"/>
      <c r="G20" s="441">
        <f t="shared" si="0"/>
        <v>0</v>
      </c>
    </row>
    <row r="21" spans="1:7" ht="33.75" x14ac:dyDescent="0.2">
      <c r="A21" s="301" t="s">
        <v>478</v>
      </c>
      <c r="B21" s="302">
        <v>91278</v>
      </c>
      <c r="C21" s="308" t="s">
        <v>754</v>
      </c>
      <c r="D21" s="303" t="s">
        <v>755</v>
      </c>
      <c r="E21" s="499">
        <v>0.03</v>
      </c>
      <c r="F21" s="440"/>
      <c r="G21" s="441">
        <f t="shared" si="0"/>
        <v>0</v>
      </c>
    </row>
    <row r="22" spans="1:7" ht="15.75" customHeight="1" x14ac:dyDescent="0.2">
      <c r="A22" s="304"/>
      <c r="B22" s="305"/>
      <c r="C22" s="305"/>
      <c r="D22" s="305"/>
      <c r="E22" s="500"/>
      <c r="F22" s="306"/>
      <c r="G22" s="307"/>
    </row>
    <row r="23" spans="1:7" ht="22.5" x14ac:dyDescent="0.2">
      <c r="A23" s="437" t="s">
        <v>514</v>
      </c>
      <c r="B23" s="442" t="s">
        <v>528</v>
      </c>
      <c r="C23" s="436" t="s">
        <v>529</v>
      </c>
      <c r="D23" s="295" t="s">
        <v>66</v>
      </c>
      <c r="E23" s="498"/>
      <c r="F23" s="296"/>
      <c r="G23" s="439">
        <f>SUM(G24:G28)</f>
        <v>0</v>
      </c>
    </row>
    <row r="24" spans="1:7" ht="22.5" x14ac:dyDescent="0.2">
      <c r="A24" s="301" t="s">
        <v>500</v>
      </c>
      <c r="B24" s="302" t="s">
        <v>757</v>
      </c>
      <c r="C24" s="308" t="s">
        <v>758</v>
      </c>
      <c r="D24" s="303" t="s">
        <v>66</v>
      </c>
      <c r="E24" s="499">
        <v>1.1299999999999999</v>
      </c>
      <c r="F24" s="440"/>
      <c r="G24" s="441">
        <f>TRUNC(E24*F24,2)</f>
        <v>0</v>
      </c>
    </row>
    <row r="25" spans="1:7" x14ac:dyDescent="0.2">
      <c r="A25" s="301" t="s">
        <v>478</v>
      </c>
      <c r="B25" s="302">
        <v>88309</v>
      </c>
      <c r="C25" s="308" t="s">
        <v>750</v>
      </c>
      <c r="D25" s="303" t="s">
        <v>44</v>
      </c>
      <c r="E25" s="499">
        <v>1.2170000000000001</v>
      </c>
      <c r="F25" s="440"/>
      <c r="G25" s="441">
        <f t="shared" ref="G25:G28" si="1">TRUNC(E25*F25,2)</f>
        <v>0</v>
      </c>
    </row>
    <row r="26" spans="1:7" x14ac:dyDescent="0.2">
      <c r="A26" s="301" t="s">
        <v>478</v>
      </c>
      <c r="B26" s="302">
        <v>88316</v>
      </c>
      <c r="C26" s="308" t="s">
        <v>751</v>
      </c>
      <c r="D26" s="303" t="s">
        <v>44</v>
      </c>
      <c r="E26" s="499">
        <v>0.39400000000000002</v>
      </c>
      <c r="F26" s="440"/>
      <c r="G26" s="441">
        <f t="shared" si="1"/>
        <v>0</v>
      </c>
    </row>
    <row r="27" spans="1:7" ht="33.75" x14ac:dyDescent="0.2">
      <c r="A27" s="301" t="s">
        <v>478</v>
      </c>
      <c r="B27" s="302">
        <v>91277</v>
      </c>
      <c r="C27" s="308" t="s">
        <v>752</v>
      </c>
      <c r="D27" s="303" t="s">
        <v>753</v>
      </c>
      <c r="E27" s="499">
        <v>3.2000000000000001E-2</v>
      </c>
      <c r="F27" s="440"/>
      <c r="G27" s="441">
        <f t="shared" si="1"/>
        <v>0</v>
      </c>
    </row>
    <row r="28" spans="1:7" ht="33.75" x14ac:dyDescent="0.2">
      <c r="A28" s="301" t="s">
        <v>478</v>
      </c>
      <c r="B28" s="302">
        <v>91278</v>
      </c>
      <c r="C28" s="308" t="s">
        <v>754</v>
      </c>
      <c r="D28" s="303" t="s">
        <v>755</v>
      </c>
      <c r="E28" s="499">
        <v>0.03</v>
      </c>
      <c r="F28" s="440"/>
      <c r="G28" s="441">
        <f t="shared" si="1"/>
        <v>0</v>
      </c>
    </row>
    <row r="29" spans="1:7" ht="15.75" customHeight="1" x14ac:dyDescent="0.2">
      <c r="A29" s="304"/>
      <c r="B29" s="305"/>
      <c r="C29" s="305"/>
      <c r="D29" s="305"/>
      <c r="E29" s="500"/>
      <c r="F29" s="306"/>
      <c r="G29" s="307"/>
    </row>
    <row r="30" spans="1:7" ht="22.5" x14ac:dyDescent="0.2">
      <c r="A30" s="437" t="s">
        <v>759</v>
      </c>
      <c r="B30" s="442" t="s">
        <v>530</v>
      </c>
      <c r="C30" s="436" t="s">
        <v>531</v>
      </c>
      <c r="D30" s="295" t="s">
        <v>66</v>
      </c>
      <c r="E30" s="498"/>
      <c r="F30" s="438"/>
      <c r="G30" s="439">
        <f>SUM(G31:G35)</f>
        <v>0</v>
      </c>
    </row>
    <row r="31" spans="1:7" ht="22.5" x14ac:dyDescent="0.2">
      <c r="A31" s="301" t="s">
        <v>500</v>
      </c>
      <c r="B31" s="302" t="s">
        <v>757</v>
      </c>
      <c r="C31" s="308" t="s">
        <v>758</v>
      </c>
      <c r="D31" s="303" t="s">
        <v>66</v>
      </c>
      <c r="E31" s="499">
        <v>1.1299999999999999</v>
      </c>
      <c r="F31" s="440"/>
      <c r="G31" s="441">
        <f>TRUNC(E31*F31,2)</f>
        <v>0</v>
      </c>
    </row>
    <row r="32" spans="1:7" x14ac:dyDescent="0.2">
      <c r="A32" s="301" t="s">
        <v>478</v>
      </c>
      <c r="B32" s="302">
        <v>88309</v>
      </c>
      <c r="C32" s="308" t="s">
        <v>750</v>
      </c>
      <c r="D32" s="303" t="s">
        <v>44</v>
      </c>
      <c r="E32" s="499">
        <v>1.03</v>
      </c>
      <c r="F32" s="440"/>
      <c r="G32" s="441">
        <f t="shared" ref="G32:G35" si="2">TRUNC(E32*F32,2)</f>
        <v>0</v>
      </c>
    </row>
    <row r="33" spans="1:7" x14ac:dyDescent="0.2">
      <c r="A33" s="301" t="s">
        <v>478</v>
      </c>
      <c r="B33" s="302">
        <v>88316</v>
      </c>
      <c r="C33" s="308" t="s">
        <v>751</v>
      </c>
      <c r="D33" s="303" t="s">
        <v>44</v>
      </c>
      <c r="E33" s="499">
        <v>0.34300000000000003</v>
      </c>
      <c r="F33" s="440"/>
      <c r="G33" s="441">
        <f t="shared" si="2"/>
        <v>0</v>
      </c>
    </row>
    <row r="34" spans="1:7" ht="33.75" x14ac:dyDescent="0.2">
      <c r="A34" s="301" t="s">
        <v>478</v>
      </c>
      <c r="B34" s="302">
        <v>91277</v>
      </c>
      <c r="C34" s="308" t="s">
        <v>752</v>
      </c>
      <c r="D34" s="303" t="s">
        <v>753</v>
      </c>
      <c r="E34" s="499">
        <v>3.2000000000000001E-2</v>
      </c>
      <c r="F34" s="440"/>
      <c r="G34" s="441">
        <f t="shared" si="2"/>
        <v>0</v>
      </c>
    </row>
    <row r="35" spans="1:7" ht="33.75" x14ac:dyDescent="0.2">
      <c r="A35" s="301" t="s">
        <v>478</v>
      </c>
      <c r="B35" s="302">
        <v>91278</v>
      </c>
      <c r="C35" s="308" t="s">
        <v>754</v>
      </c>
      <c r="D35" s="303" t="s">
        <v>755</v>
      </c>
      <c r="E35" s="499">
        <v>0.03</v>
      </c>
      <c r="F35" s="440"/>
      <c r="G35" s="441">
        <f t="shared" si="2"/>
        <v>0</v>
      </c>
    </row>
    <row r="36" spans="1:7" ht="15.75" customHeight="1" x14ac:dyDescent="0.2">
      <c r="A36" s="304"/>
      <c r="B36" s="305"/>
      <c r="C36" s="305"/>
      <c r="D36" s="305"/>
      <c r="E36" s="500"/>
      <c r="F36" s="306"/>
      <c r="G36" s="307"/>
    </row>
    <row r="37" spans="1:7" ht="22.5" x14ac:dyDescent="0.2">
      <c r="A37" s="437" t="s">
        <v>760</v>
      </c>
      <c r="B37" s="442" t="s">
        <v>532</v>
      </c>
      <c r="C37" s="436" t="s">
        <v>761</v>
      </c>
      <c r="D37" s="295" t="s">
        <v>65</v>
      </c>
      <c r="E37" s="498"/>
      <c r="F37" s="296"/>
      <c r="G37" s="439">
        <f>SUM(G38:G38)</f>
        <v>0</v>
      </c>
    </row>
    <row r="38" spans="1:7" ht="33.75" x14ac:dyDescent="0.2">
      <c r="A38" s="301" t="s">
        <v>479</v>
      </c>
      <c r="B38" s="302" t="s">
        <v>762</v>
      </c>
      <c r="C38" s="308" t="s">
        <v>763</v>
      </c>
      <c r="D38" s="303" t="s">
        <v>65</v>
      </c>
      <c r="E38" s="499">
        <v>1</v>
      </c>
      <c r="F38" s="440"/>
      <c r="G38" s="441">
        <f>TRUNC(E38*F38,2)</f>
        <v>0</v>
      </c>
    </row>
    <row r="39" spans="1:7" ht="15.75" customHeight="1" x14ac:dyDescent="0.2">
      <c r="A39" s="304"/>
      <c r="B39" s="305"/>
      <c r="C39" s="305"/>
      <c r="D39" s="305"/>
      <c r="E39" s="500"/>
      <c r="F39" s="306"/>
      <c r="G39" s="307"/>
    </row>
    <row r="40" spans="1:7" ht="45" x14ac:dyDescent="0.2">
      <c r="A40" s="437" t="s">
        <v>764</v>
      </c>
      <c r="B40" s="442" t="s">
        <v>551</v>
      </c>
      <c r="C40" s="436" t="s">
        <v>552</v>
      </c>
      <c r="D40" s="295" t="s">
        <v>553</v>
      </c>
      <c r="E40" s="498"/>
      <c r="F40" s="438"/>
      <c r="G40" s="439">
        <f>SUM(G41:G44)</f>
        <v>0</v>
      </c>
    </row>
    <row r="41" spans="1:7" x14ac:dyDescent="0.2">
      <c r="A41" s="301" t="s">
        <v>478</v>
      </c>
      <c r="B41" s="302">
        <v>88309</v>
      </c>
      <c r="C41" s="308" t="s">
        <v>750</v>
      </c>
      <c r="D41" s="303" t="s">
        <v>44</v>
      </c>
      <c r="E41" s="499">
        <v>8.75</v>
      </c>
      <c r="F41" s="440"/>
      <c r="G41" s="441">
        <f>TRUNC(E41*F41,2)</f>
        <v>0</v>
      </c>
    </row>
    <row r="42" spans="1:7" x14ac:dyDescent="0.2">
      <c r="A42" s="301" t="s">
        <v>478</v>
      </c>
      <c r="B42" s="302">
        <v>88316</v>
      </c>
      <c r="C42" s="308" t="s">
        <v>751</v>
      </c>
      <c r="D42" s="303" t="s">
        <v>44</v>
      </c>
      <c r="E42" s="499">
        <v>2.9167000000000001</v>
      </c>
      <c r="F42" s="440"/>
      <c r="G42" s="441">
        <f t="shared" ref="G42:G44" si="3">TRUNC(E42*F42,2)</f>
        <v>0</v>
      </c>
    </row>
    <row r="43" spans="1:7" ht="22.5" x14ac:dyDescent="0.2">
      <c r="A43" s="301" t="s">
        <v>765</v>
      </c>
      <c r="B43" s="302" t="s">
        <v>766</v>
      </c>
      <c r="C43" s="308" t="s">
        <v>863</v>
      </c>
      <c r="D43" s="303" t="s">
        <v>862</v>
      </c>
      <c r="E43" s="499">
        <v>1</v>
      </c>
      <c r="F43" s="440"/>
      <c r="G43" s="441">
        <f t="shared" si="3"/>
        <v>0</v>
      </c>
    </row>
    <row r="44" spans="1:7" x14ac:dyDescent="0.2">
      <c r="A44" s="301" t="s">
        <v>765</v>
      </c>
      <c r="B44" s="302" t="s">
        <v>767</v>
      </c>
      <c r="C44" s="308" t="s">
        <v>864</v>
      </c>
      <c r="D44" s="303" t="s">
        <v>862</v>
      </c>
      <c r="E44" s="499">
        <v>1</v>
      </c>
      <c r="F44" s="440"/>
      <c r="G44" s="441">
        <f t="shared" si="3"/>
        <v>0</v>
      </c>
    </row>
    <row r="45" spans="1:7" ht="15.75" customHeight="1" x14ac:dyDescent="0.2">
      <c r="A45" s="304"/>
      <c r="B45" s="305"/>
      <c r="C45" s="305"/>
      <c r="D45" s="305"/>
      <c r="E45" s="500"/>
      <c r="F45" s="306"/>
      <c r="G45" s="307"/>
    </row>
    <row r="46" spans="1:7" ht="22.5" x14ac:dyDescent="0.2">
      <c r="A46" s="437" t="s">
        <v>768</v>
      </c>
      <c r="B46" s="442" t="s">
        <v>559</v>
      </c>
      <c r="C46" s="436" t="s">
        <v>560</v>
      </c>
      <c r="D46" s="295" t="s">
        <v>553</v>
      </c>
      <c r="E46" s="498"/>
      <c r="F46" s="296"/>
      <c r="G46" s="439">
        <f>SUM(G47:G52)</f>
        <v>0</v>
      </c>
    </row>
    <row r="47" spans="1:7" x14ac:dyDescent="0.2">
      <c r="A47" s="301" t="s">
        <v>478</v>
      </c>
      <c r="B47" s="302">
        <v>88309</v>
      </c>
      <c r="C47" s="308" t="s">
        <v>750</v>
      </c>
      <c r="D47" s="303" t="s">
        <v>44</v>
      </c>
      <c r="E47" s="499">
        <v>4.375</v>
      </c>
      <c r="F47" s="440"/>
      <c r="G47" s="441">
        <f>TRUNC(E47*F47,2)</f>
        <v>0</v>
      </c>
    </row>
    <row r="48" spans="1:7" x14ac:dyDescent="0.2">
      <c r="A48" s="301" t="s">
        <v>478</v>
      </c>
      <c r="B48" s="302">
        <v>88316</v>
      </c>
      <c r="C48" s="308" t="s">
        <v>751</v>
      </c>
      <c r="D48" s="303" t="s">
        <v>44</v>
      </c>
      <c r="E48" s="499">
        <v>1.45835</v>
      </c>
      <c r="F48" s="440"/>
      <c r="G48" s="441">
        <f t="shared" ref="G48:G52" si="4">TRUNC(E48*F48,2)</f>
        <v>0</v>
      </c>
    </row>
    <row r="49" spans="1:7" ht="45" x14ac:dyDescent="0.2">
      <c r="A49" s="301" t="s">
        <v>500</v>
      </c>
      <c r="B49" s="302">
        <v>10527</v>
      </c>
      <c r="C49" s="308" t="s">
        <v>769</v>
      </c>
      <c r="D49" s="303" t="s">
        <v>779</v>
      </c>
      <c r="E49" s="499">
        <v>1.9449999999999999E-2</v>
      </c>
      <c r="F49" s="440"/>
      <c r="G49" s="441">
        <f t="shared" si="4"/>
        <v>0</v>
      </c>
    </row>
    <row r="50" spans="1:7" ht="33.75" x14ac:dyDescent="0.2">
      <c r="A50" s="301" t="s">
        <v>500</v>
      </c>
      <c r="B50" s="302">
        <v>25400</v>
      </c>
      <c r="C50" s="308" t="s">
        <v>770</v>
      </c>
      <c r="D50" s="303" t="s">
        <v>862</v>
      </c>
      <c r="E50" s="499">
        <v>0.5</v>
      </c>
      <c r="F50" s="440"/>
      <c r="G50" s="441">
        <f t="shared" si="4"/>
        <v>0</v>
      </c>
    </row>
    <row r="51" spans="1:7" ht="22.5" x14ac:dyDescent="0.2">
      <c r="A51" s="301" t="s">
        <v>765</v>
      </c>
      <c r="B51" s="302">
        <v>2522</v>
      </c>
      <c r="C51" s="443" t="s">
        <v>960</v>
      </c>
      <c r="D51" s="303" t="s">
        <v>553</v>
      </c>
      <c r="E51" s="499">
        <v>1</v>
      </c>
      <c r="F51" s="440"/>
      <c r="G51" s="441">
        <f t="shared" si="4"/>
        <v>0</v>
      </c>
    </row>
    <row r="52" spans="1:7" ht="22.5" x14ac:dyDescent="0.2">
      <c r="A52" s="301" t="s">
        <v>478</v>
      </c>
      <c r="B52" s="302">
        <v>97064</v>
      </c>
      <c r="C52" s="308" t="s">
        <v>771</v>
      </c>
      <c r="D52" s="303" t="s">
        <v>46</v>
      </c>
      <c r="E52" s="499">
        <v>3</v>
      </c>
      <c r="F52" s="440"/>
      <c r="G52" s="441">
        <f t="shared" si="4"/>
        <v>0</v>
      </c>
    </row>
    <row r="53" spans="1:7" ht="15.75" customHeight="1" x14ac:dyDescent="0.2">
      <c r="A53" s="304"/>
      <c r="B53" s="305"/>
      <c r="C53" s="305"/>
      <c r="D53" s="305"/>
      <c r="E53" s="500"/>
      <c r="F53" s="306"/>
      <c r="G53" s="307"/>
    </row>
    <row r="54" spans="1:7" ht="22.5" x14ac:dyDescent="0.2">
      <c r="A54" s="437" t="s">
        <v>772</v>
      </c>
      <c r="B54" s="442" t="s">
        <v>541</v>
      </c>
      <c r="C54" s="436" t="s">
        <v>542</v>
      </c>
      <c r="D54" s="295" t="s">
        <v>46</v>
      </c>
      <c r="E54" s="498"/>
      <c r="F54" s="438"/>
      <c r="G54" s="439">
        <f>SUM(G55:G58)</f>
        <v>0</v>
      </c>
    </row>
    <row r="55" spans="1:7" x14ac:dyDescent="0.2">
      <c r="A55" s="301" t="s">
        <v>478</v>
      </c>
      <c r="B55" s="302">
        <v>88309</v>
      </c>
      <c r="C55" s="308" t="s">
        <v>750</v>
      </c>
      <c r="D55" s="303" t="s">
        <v>44</v>
      </c>
      <c r="E55" s="499">
        <v>1.103</v>
      </c>
      <c r="F55" s="440"/>
      <c r="G55" s="441">
        <f t="shared" ref="G55:G58" si="5">TRUNC(E55*F55,2)</f>
        <v>0</v>
      </c>
    </row>
    <row r="56" spans="1:7" x14ac:dyDescent="0.2">
      <c r="A56" s="301" t="s">
        <v>478</v>
      </c>
      <c r="B56" s="302">
        <v>88316</v>
      </c>
      <c r="C56" s="308" t="s">
        <v>751</v>
      </c>
      <c r="D56" s="303" t="s">
        <v>44</v>
      </c>
      <c r="E56" s="499">
        <v>1.33</v>
      </c>
      <c r="F56" s="440"/>
      <c r="G56" s="441">
        <f t="shared" si="5"/>
        <v>0</v>
      </c>
    </row>
    <row r="57" spans="1:7" ht="22.5" x14ac:dyDescent="0.2">
      <c r="A57" s="301" t="s">
        <v>500</v>
      </c>
      <c r="B57" s="302">
        <v>7696</v>
      </c>
      <c r="C57" s="308" t="s">
        <v>937</v>
      </c>
      <c r="D57" s="303" t="s">
        <v>46</v>
      </c>
      <c r="E57" s="499">
        <v>1.4</v>
      </c>
      <c r="F57" s="440"/>
      <c r="G57" s="441">
        <f t="shared" si="5"/>
        <v>0</v>
      </c>
    </row>
    <row r="58" spans="1:7" ht="33.75" x14ac:dyDescent="0.2">
      <c r="A58" s="301" t="s">
        <v>478</v>
      </c>
      <c r="B58" s="302">
        <v>94970</v>
      </c>
      <c r="C58" s="308" t="s">
        <v>792</v>
      </c>
      <c r="D58" s="303" t="s">
        <v>66</v>
      </c>
      <c r="E58" s="499">
        <v>4.4000000000000011E-2</v>
      </c>
      <c r="F58" s="440"/>
      <c r="G58" s="441">
        <f t="shared" si="5"/>
        <v>0</v>
      </c>
    </row>
    <row r="59" spans="1:7" ht="15.75" customHeight="1" x14ac:dyDescent="0.2">
      <c r="A59" s="304"/>
      <c r="B59" s="305"/>
      <c r="C59" s="305"/>
      <c r="D59" s="305"/>
      <c r="E59" s="500"/>
      <c r="F59" s="306"/>
      <c r="G59" s="307"/>
    </row>
    <row r="60" spans="1:7" ht="33.75" x14ac:dyDescent="0.2">
      <c r="A60" s="437" t="s">
        <v>780</v>
      </c>
      <c r="B60" s="442" t="s">
        <v>534</v>
      </c>
      <c r="C60" s="436" t="s">
        <v>535</v>
      </c>
      <c r="D60" s="295" t="s">
        <v>65</v>
      </c>
      <c r="E60" s="498"/>
      <c r="F60" s="296"/>
      <c r="G60" s="439">
        <f>SUM(G61:G66)</f>
        <v>0</v>
      </c>
    </row>
    <row r="61" spans="1:7" x14ac:dyDescent="0.2">
      <c r="A61" s="301" t="s">
        <v>478</v>
      </c>
      <c r="B61" s="302">
        <v>88309</v>
      </c>
      <c r="C61" s="308" t="s">
        <v>750</v>
      </c>
      <c r="D61" s="303" t="s">
        <v>44</v>
      </c>
      <c r="E61" s="499">
        <v>0.14829999999999999</v>
      </c>
      <c r="F61" s="440"/>
      <c r="G61" s="441">
        <f>TRUNC(E61*F61,2)</f>
        <v>0</v>
      </c>
    </row>
    <row r="62" spans="1:7" x14ac:dyDescent="0.2">
      <c r="A62" s="301" t="s">
        <v>478</v>
      </c>
      <c r="B62" s="302">
        <v>88316</v>
      </c>
      <c r="C62" s="308" t="s">
        <v>751</v>
      </c>
      <c r="D62" s="303" t="s">
        <v>44</v>
      </c>
      <c r="E62" s="499">
        <v>0.24590000000000001</v>
      </c>
      <c r="F62" s="440"/>
      <c r="G62" s="441">
        <f t="shared" ref="G62:G65" si="6">TRUNC(E62*F62,2)</f>
        <v>0</v>
      </c>
    </row>
    <row r="63" spans="1:7" x14ac:dyDescent="0.2">
      <c r="A63" s="301" t="s">
        <v>478</v>
      </c>
      <c r="B63" s="302">
        <v>88262</v>
      </c>
      <c r="C63" s="308" t="s">
        <v>773</v>
      </c>
      <c r="D63" s="303" t="s">
        <v>44</v>
      </c>
      <c r="E63" s="499">
        <v>9.7600000000000006E-2</v>
      </c>
      <c r="F63" s="440"/>
      <c r="G63" s="441">
        <f t="shared" si="6"/>
        <v>0</v>
      </c>
    </row>
    <row r="64" spans="1:7" ht="22.5" x14ac:dyDescent="0.2">
      <c r="A64" s="301" t="s">
        <v>500</v>
      </c>
      <c r="B64" s="302">
        <v>4517</v>
      </c>
      <c r="C64" s="308" t="s">
        <v>774</v>
      </c>
      <c r="D64" s="303" t="s">
        <v>46</v>
      </c>
      <c r="E64" s="499">
        <v>0.45</v>
      </c>
      <c r="F64" s="440"/>
      <c r="G64" s="441">
        <f t="shared" si="6"/>
        <v>0</v>
      </c>
    </row>
    <row r="65" spans="1:7" x14ac:dyDescent="0.2">
      <c r="A65" s="301" t="s">
        <v>500</v>
      </c>
      <c r="B65" s="302">
        <v>5068</v>
      </c>
      <c r="C65" s="308" t="s">
        <v>776</v>
      </c>
      <c r="D65" s="303" t="s">
        <v>45</v>
      </c>
      <c r="E65" s="499">
        <v>2.4E-2</v>
      </c>
      <c r="F65" s="440"/>
      <c r="G65" s="441">
        <f t="shared" si="6"/>
        <v>0</v>
      </c>
    </row>
    <row r="66" spans="1:7" ht="33.75" x14ac:dyDescent="0.2">
      <c r="A66" s="301" t="s">
        <v>478</v>
      </c>
      <c r="B66" s="302">
        <v>94964</v>
      </c>
      <c r="C66" s="308" t="s">
        <v>777</v>
      </c>
      <c r="D66" s="303" t="s">
        <v>66</v>
      </c>
      <c r="E66" s="499">
        <v>7.3899999999999993E-2</v>
      </c>
      <c r="F66" s="440"/>
      <c r="G66" s="441">
        <f t="shared" ref="G66" si="7">TRUNC(E66*F66,2)</f>
        <v>0</v>
      </c>
    </row>
    <row r="67" spans="1:7" ht="15.75" customHeight="1" x14ac:dyDescent="0.2">
      <c r="A67" s="304"/>
      <c r="B67" s="305"/>
      <c r="C67" s="305"/>
      <c r="D67" s="305"/>
      <c r="E67" s="500"/>
      <c r="F67" s="306"/>
      <c r="G67" s="307"/>
    </row>
    <row r="68" spans="1:7" ht="33.75" x14ac:dyDescent="0.2">
      <c r="A68" s="437" t="s">
        <v>781</v>
      </c>
      <c r="B68" s="442" t="s">
        <v>654</v>
      </c>
      <c r="C68" s="436" t="s">
        <v>655</v>
      </c>
      <c r="D68" s="295" t="s">
        <v>553</v>
      </c>
      <c r="E68" s="498"/>
      <c r="F68" s="438"/>
      <c r="G68" s="439">
        <f>SUM(G69:G84)</f>
        <v>0</v>
      </c>
    </row>
    <row r="69" spans="1:7" x14ac:dyDescent="0.2">
      <c r="A69" s="301" t="s">
        <v>478</v>
      </c>
      <c r="B69" s="302">
        <v>88309</v>
      </c>
      <c r="C69" s="308" t="s">
        <v>750</v>
      </c>
      <c r="D69" s="303" t="s">
        <v>44</v>
      </c>
      <c r="E69" s="499">
        <v>5.4675446997841064</v>
      </c>
      <c r="F69" s="440"/>
      <c r="G69" s="441">
        <f>TRUNC(E69*F69,2)</f>
        <v>0</v>
      </c>
    </row>
    <row r="70" spans="1:7" x14ac:dyDescent="0.2">
      <c r="A70" s="301" t="s">
        <v>478</v>
      </c>
      <c r="B70" s="302">
        <v>88316</v>
      </c>
      <c r="C70" s="308" t="s">
        <v>751</v>
      </c>
      <c r="D70" s="303" t="s">
        <v>44</v>
      </c>
      <c r="E70" s="499">
        <v>4.2959724335989673</v>
      </c>
      <c r="F70" s="440"/>
      <c r="G70" s="441">
        <f t="shared" ref="G70:G84" si="8">TRUNC(E70*F70,2)</f>
        <v>0</v>
      </c>
    </row>
    <row r="71" spans="1:7" ht="33.75" x14ac:dyDescent="0.2">
      <c r="A71" s="301" t="s">
        <v>478</v>
      </c>
      <c r="B71" s="302">
        <v>89299</v>
      </c>
      <c r="C71" s="308" t="s">
        <v>782</v>
      </c>
      <c r="D71" s="303" t="s">
        <v>65</v>
      </c>
      <c r="E71" s="499">
        <v>2.4</v>
      </c>
      <c r="F71" s="440"/>
      <c r="G71" s="441">
        <f t="shared" si="8"/>
        <v>0</v>
      </c>
    </row>
    <row r="72" spans="1:7" ht="22.5" x14ac:dyDescent="0.2">
      <c r="A72" s="301" t="s">
        <v>500</v>
      </c>
      <c r="B72" s="302">
        <v>2692</v>
      </c>
      <c r="C72" s="308" t="s">
        <v>783</v>
      </c>
      <c r="D72" s="303" t="s">
        <v>70</v>
      </c>
      <c r="E72" s="499">
        <v>7.2906523356743936E-3</v>
      </c>
      <c r="F72" s="440"/>
      <c r="G72" s="441">
        <f t="shared" si="8"/>
        <v>0</v>
      </c>
    </row>
    <row r="73" spans="1:7" ht="22.5" x14ac:dyDescent="0.2">
      <c r="A73" s="301" t="s">
        <v>500</v>
      </c>
      <c r="B73" s="302">
        <v>4491</v>
      </c>
      <c r="C73" s="308" t="s">
        <v>785</v>
      </c>
      <c r="D73" s="303" t="s">
        <v>46</v>
      </c>
      <c r="E73" s="499">
        <v>0.15790486034338685</v>
      </c>
      <c r="F73" s="440"/>
      <c r="G73" s="441">
        <f t="shared" si="8"/>
        <v>0</v>
      </c>
    </row>
    <row r="74" spans="1:7" ht="22.5" x14ac:dyDescent="0.2">
      <c r="A74" s="301" t="s">
        <v>500</v>
      </c>
      <c r="B74" s="302">
        <v>4517</v>
      </c>
      <c r="C74" s="308" t="s">
        <v>774</v>
      </c>
      <c r="D74" s="303" t="s">
        <v>46</v>
      </c>
      <c r="E74" s="499">
        <v>0.18777875284078435</v>
      </c>
      <c r="F74" s="440"/>
      <c r="G74" s="441">
        <f t="shared" si="8"/>
        <v>0</v>
      </c>
    </row>
    <row r="75" spans="1:7" x14ac:dyDescent="0.2">
      <c r="A75" s="301" t="s">
        <v>500</v>
      </c>
      <c r="B75" s="302">
        <v>5069</v>
      </c>
      <c r="C75" s="308" t="s">
        <v>786</v>
      </c>
      <c r="D75" s="303" t="s">
        <v>45</v>
      </c>
      <c r="E75" s="499">
        <v>1.6626243741111116E-2</v>
      </c>
      <c r="F75" s="440"/>
      <c r="G75" s="441">
        <f t="shared" si="8"/>
        <v>0</v>
      </c>
    </row>
    <row r="76" spans="1:7" ht="33.75" x14ac:dyDescent="0.2">
      <c r="A76" s="301" t="s">
        <v>500</v>
      </c>
      <c r="B76" s="302">
        <v>6193</v>
      </c>
      <c r="C76" s="308" t="s">
        <v>787</v>
      </c>
      <c r="D76" s="303" t="s">
        <v>46</v>
      </c>
      <c r="E76" s="499">
        <v>0.58894245209155094</v>
      </c>
      <c r="F76" s="440"/>
      <c r="G76" s="441">
        <f t="shared" si="8"/>
        <v>0</v>
      </c>
    </row>
    <row r="77" spans="1:7" ht="45" x14ac:dyDescent="0.2">
      <c r="A77" s="301" t="s">
        <v>478</v>
      </c>
      <c r="B77" s="302">
        <v>5678</v>
      </c>
      <c r="C77" s="308" t="s">
        <v>788</v>
      </c>
      <c r="D77" s="303" t="s">
        <v>753</v>
      </c>
      <c r="E77" s="499">
        <v>1.7515347684486041E-2</v>
      </c>
      <c r="F77" s="440"/>
      <c r="G77" s="441">
        <f t="shared" si="8"/>
        <v>0</v>
      </c>
    </row>
    <row r="78" spans="1:7" ht="45" x14ac:dyDescent="0.2">
      <c r="A78" s="301" t="s">
        <v>478</v>
      </c>
      <c r="B78" s="302">
        <v>5679</v>
      </c>
      <c r="C78" s="308" t="s">
        <v>789</v>
      </c>
      <c r="D78" s="303" t="s">
        <v>755</v>
      </c>
      <c r="E78" s="499">
        <v>3.5741978523672023E-2</v>
      </c>
      <c r="F78" s="440"/>
      <c r="G78" s="441">
        <f t="shared" si="8"/>
        <v>0</v>
      </c>
    </row>
    <row r="79" spans="1:7" ht="33.75" x14ac:dyDescent="0.2">
      <c r="A79" s="301" t="s">
        <v>478</v>
      </c>
      <c r="B79" s="302">
        <v>87878</v>
      </c>
      <c r="C79" s="308" t="s">
        <v>790</v>
      </c>
      <c r="D79" s="303" t="s">
        <v>65</v>
      </c>
      <c r="E79" s="499">
        <v>1.4</v>
      </c>
      <c r="F79" s="440"/>
      <c r="G79" s="441">
        <f t="shared" si="8"/>
        <v>0</v>
      </c>
    </row>
    <row r="80" spans="1:7" ht="33.75" x14ac:dyDescent="0.2">
      <c r="A80" s="301" t="s">
        <v>478</v>
      </c>
      <c r="B80" s="302">
        <v>87530</v>
      </c>
      <c r="C80" s="308" t="s">
        <v>791</v>
      </c>
      <c r="D80" s="303" t="s">
        <v>65</v>
      </c>
      <c r="E80" s="499">
        <v>1.4</v>
      </c>
      <c r="F80" s="440"/>
      <c r="G80" s="441">
        <f t="shared" si="8"/>
        <v>0</v>
      </c>
    </row>
    <row r="81" spans="1:7" ht="33.75" x14ac:dyDescent="0.2">
      <c r="A81" s="301" t="s">
        <v>478</v>
      </c>
      <c r="B81" s="302">
        <v>94970</v>
      </c>
      <c r="C81" s="308" t="s">
        <v>792</v>
      </c>
      <c r="D81" s="303" t="s">
        <v>66</v>
      </c>
      <c r="E81" s="499">
        <v>7.9200000000000007E-2</v>
      </c>
      <c r="F81" s="440"/>
      <c r="G81" s="441">
        <f t="shared" si="8"/>
        <v>0</v>
      </c>
    </row>
    <row r="82" spans="1:7" ht="22.5" x14ac:dyDescent="0.2">
      <c r="A82" s="301" t="s">
        <v>478</v>
      </c>
      <c r="B82" s="302">
        <v>97736</v>
      </c>
      <c r="C82" s="308" t="s">
        <v>793</v>
      </c>
      <c r="D82" s="303" t="s">
        <v>66</v>
      </c>
      <c r="E82" s="499">
        <v>7.9200000000000007E-2</v>
      </c>
      <c r="F82" s="440"/>
      <c r="G82" s="441">
        <f t="shared" si="8"/>
        <v>0</v>
      </c>
    </row>
    <row r="83" spans="1:7" ht="22.5" x14ac:dyDescent="0.2">
      <c r="A83" s="301" t="s">
        <v>478</v>
      </c>
      <c r="B83" s="302">
        <v>101616</v>
      </c>
      <c r="C83" s="308" t="s">
        <v>794</v>
      </c>
      <c r="D83" s="303" t="s">
        <v>65</v>
      </c>
      <c r="E83" s="499">
        <v>0.9900000000000001</v>
      </c>
      <c r="F83" s="440"/>
      <c r="G83" s="441">
        <f t="shared" si="8"/>
        <v>0</v>
      </c>
    </row>
    <row r="84" spans="1:7" ht="33.75" x14ac:dyDescent="0.2">
      <c r="A84" s="301" t="s">
        <v>478</v>
      </c>
      <c r="B84" s="302">
        <v>103002</v>
      </c>
      <c r="C84" s="308" t="s">
        <v>795</v>
      </c>
      <c r="D84" s="303" t="s">
        <v>42</v>
      </c>
      <c r="E84" s="499">
        <v>0.5</v>
      </c>
      <c r="F84" s="440"/>
      <c r="G84" s="441">
        <f t="shared" si="8"/>
        <v>0</v>
      </c>
    </row>
    <row r="85" spans="1:7" ht="15.75" customHeight="1" x14ac:dyDescent="0.2">
      <c r="A85" s="304"/>
      <c r="B85" s="305"/>
      <c r="C85" s="305"/>
      <c r="D85" s="305"/>
      <c r="E85" s="500"/>
      <c r="F85" s="306"/>
      <c r="G85" s="307"/>
    </row>
    <row r="86" spans="1:7" ht="33.75" x14ac:dyDescent="0.2">
      <c r="A86" s="437" t="s">
        <v>796</v>
      </c>
      <c r="B86" s="442" t="s">
        <v>797</v>
      </c>
      <c r="C86" s="436" t="s">
        <v>657</v>
      </c>
      <c r="D86" s="295" t="s">
        <v>46</v>
      </c>
      <c r="E86" s="498"/>
      <c r="F86" s="296"/>
      <c r="G86" s="439">
        <f>SUM(G87:G93)</f>
        <v>0</v>
      </c>
    </row>
    <row r="87" spans="1:7" x14ac:dyDescent="0.2">
      <c r="A87" s="301" t="s">
        <v>478</v>
      </c>
      <c r="B87" s="302">
        <v>88309</v>
      </c>
      <c r="C87" s="308" t="s">
        <v>750</v>
      </c>
      <c r="D87" s="303" t="s">
        <v>44</v>
      </c>
      <c r="E87" s="499">
        <v>0.10730000000000001</v>
      </c>
      <c r="F87" s="440"/>
      <c r="G87" s="441">
        <f>TRUNC(E87*F87,2)</f>
        <v>0</v>
      </c>
    </row>
    <row r="88" spans="1:7" x14ac:dyDescent="0.2">
      <c r="A88" s="301" t="s">
        <v>478</v>
      </c>
      <c r="B88" s="302">
        <v>88317</v>
      </c>
      <c r="C88" s="308" t="s">
        <v>751</v>
      </c>
      <c r="D88" s="303" t="s">
        <v>44</v>
      </c>
      <c r="E88" s="499">
        <v>0.32190000000000002</v>
      </c>
      <c r="F88" s="440"/>
      <c r="G88" s="441">
        <f>TRUNC(E88*F88,2)</f>
        <v>0</v>
      </c>
    </row>
    <row r="89" spans="1:7" ht="45" x14ac:dyDescent="0.2">
      <c r="A89" s="301" t="s">
        <v>478</v>
      </c>
      <c r="B89" s="302">
        <v>90106</v>
      </c>
      <c r="C89" s="308" t="s">
        <v>798</v>
      </c>
      <c r="D89" s="303" t="s">
        <v>66</v>
      </c>
      <c r="E89" s="499">
        <v>0.8</v>
      </c>
      <c r="F89" s="440"/>
      <c r="G89" s="441">
        <f t="shared" ref="G89:G92" si="9">TRUNC(E89*F89,2)</f>
        <v>0</v>
      </c>
    </row>
    <row r="90" spans="1:7" ht="22.5" x14ac:dyDescent="0.2">
      <c r="A90" s="301" t="s">
        <v>500</v>
      </c>
      <c r="B90" s="302">
        <v>4718</v>
      </c>
      <c r="C90" s="308" t="s">
        <v>799</v>
      </c>
      <c r="D90" s="303" t="s">
        <v>66</v>
      </c>
      <c r="E90" s="499">
        <v>8.3699999999999997E-2</v>
      </c>
      <c r="F90" s="440"/>
      <c r="G90" s="441">
        <f t="shared" si="9"/>
        <v>0</v>
      </c>
    </row>
    <row r="91" spans="1:7" ht="22.5" x14ac:dyDescent="0.2">
      <c r="A91" s="301" t="s">
        <v>500</v>
      </c>
      <c r="B91" s="302">
        <v>3670</v>
      </c>
      <c r="C91" s="308" t="s">
        <v>800</v>
      </c>
      <c r="D91" s="303" t="s">
        <v>778</v>
      </c>
      <c r="E91" s="499">
        <v>1</v>
      </c>
      <c r="F91" s="440"/>
      <c r="G91" s="441">
        <f t="shared" si="9"/>
        <v>0</v>
      </c>
    </row>
    <row r="92" spans="1:7" ht="22.5" x14ac:dyDescent="0.2">
      <c r="A92" s="301" t="s">
        <v>500</v>
      </c>
      <c r="B92" s="302">
        <v>4021</v>
      </c>
      <c r="C92" s="308" t="s">
        <v>801</v>
      </c>
      <c r="D92" s="303" t="s">
        <v>65</v>
      </c>
      <c r="E92" s="499">
        <v>1.7999999999999998</v>
      </c>
      <c r="F92" s="440"/>
      <c r="G92" s="441">
        <f t="shared" si="9"/>
        <v>0</v>
      </c>
    </row>
    <row r="93" spans="1:7" ht="33.75" x14ac:dyDescent="0.2">
      <c r="A93" s="301" t="s">
        <v>500</v>
      </c>
      <c r="B93" s="302">
        <v>38052</v>
      </c>
      <c r="C93" s="308" t="s">
        <v>802</v>
      </c>
      <c r="D93" s="303" t="s">
        <v>46</v>
      </c>
      <c r="E93" s="499">
        <v>1.0029999999999999</v>
      </c>
      <c r="F93" s="440"/>
      <c r="G93" s="441">
        <f t="shared" ref="G93" si="10">TRUNC(E93*F93,2)</f>
        <v>0</v>
      </c>
    </row>
    <row r="94" spans="1:7" ht="15.75" customHeight="1" x14ac:dyDescent="0.2">
      <c r="A94" s="304"/>
      <c r="B94" s="305"/>
      <c r="C94" s="305"/>
      <c r="D94" s="305"/>
      <c r="E94" s="500"/>
      <c r="F94" s="306"/>
      <c r="G94" s="307"/>
    </row>
    <row r="95" spans="1:7" ht="22.5" x14ac:dyDescent="0.2">
      <c r="A95" s="437" t="s">
        <v>803</v>
      </c>
      <c r="B95" s="442" t="s">
        <v>591</v>
      </c>
      <c r="C95" s="436" t="s">
        <v>592</v>
      </c>
      <c r="D95" s="295" t="s">
        <v>46</v>
      </c>
      <c r="E95" s="498"/>
      <c r="F95" s="438"/>
      <c r="G95" s="439">
        <f>SUM(G96:G99)</f>
        <v>0</v>
      </c>
    </row>
    <row r="96" spans="1:7" x14ac:dyDescent="0.2">
      <c r="A96" s="301" t="s">
        <v>478</v>
      </c>
      <c r="B96" s="302" t="s">
        <v>804</v>
      </c>
      <c r="C96" s="308" t="s">
        <v>805</v>
      </c>
      <c r="D96" s="303" t="s">
        <v>44</v>
      </c>
      <c r="E96" s="499">
        <v>0.20300000000000001</v>
      </c>
      <c r="F96" s="440"/>
      <c r="G96" s="441">
        <f>TRUNC(E96*F96,2)</f>
        <v>0</v>
      </c>
    </row>
    <row r="97" spans="1:7" x14ac:dyDescent="0.2">
      <c r="A97" s="301" t="s">
        <v>478</v>
      </c>
      <c r="B97" s="302">
        <v>88247</v>
      </c>
      <c r="C97" s="308" t="s">
        <v>806</v>
      </c>
      <c r="D97" s="303" t="s">
        <v>44</v>
      </c>
      <c r="E97" s="499">
        <v>0.20300000000000001</v>
      </c>
      <c r="F97" s="440"/>
      <c r="G97" s="441">
        <f t="shared" ref="G97:G99" si="11">TRUNC(E97*F97,2)</f>
        <v>0</v>
      </c>
    </row>
    <row r="98" spans="1:7" x14ac:dyDescent="0.2">
      <c r="A98" s="301" t="s">
        <v>500</v>
      </c>
      <c r="B98" s="302" t="s">
        <v>807</v>
      </c>
      <c r="C98" s="308" t="s">
        <v>808</v>
      </c>
      <c r="D98" s="303" t="s">
        <v>46</v>
      </c>
      <c r="E98" s="499">
        <v>1.0538000000000001</v>
      </c>
      <c r="F98" s="440"/>
      <c r="G98" s="441">
        <f t="shared" si="11"/>
        <v>0</v>
      </c>
    </row>
    <row r="99" spans="1:7" ht="45" x14ac:dyDescent="0.2">
      <c r="A99" s="301" t="s">
        <v>478</v>
      </c>
      <c r="B99" s="302">
        <v>91170</v>
      </c>
      <c r="C99" s="308" t="s">
        <v>809</v>
      </c>
      <c r="D99" s="303" t="s">
        <v>46</v>
      </c>
      <c r="E99" s="499">
        <v>1</v>
      </c>
      <c r="F99" s="440"/>
      <c r="G99" s="441">
        <f t="shared" si="11"/>
        <v>0</v>
      </c>
    </row>
    <row r="100" spans="1:7" ht="15.75" customHeight="1" x14ac:dyDescent="0.2">
      <c r="A100" s="304"/>
      <c r="B100" s="305"/>
      <c r="C100" s="305"/>
      <c r="D100" s="305"/>
      <c r="E100" s="500"/>
      <c r="F100" s="306"/>
      <c r="G100" s="307"/>
    </row>
    <row r="101" spans="1:7" ht="33.75" x14ac:dyDescent="0.2">
      <c r="A101" s="437" t="s">
        <v>810</v>
      </c>
      <c r="B101" s="442" t="s">
        <v>593</v>
      </c>
      <c r="C101" s="436" t="s">
        <v>594</v>
      </c>
      <c r="D101" s="295" t="s">
        <v>46</v>
      </c>
      <c r="E101" s="498"/>
      <c r="F101" s="296"/>
      <c r="G101" s="439">
        <f>SUM(G102:G104)</f>
        <v>0</v>
      </c>
    </row>
    <row r="102" spans="1:7" x14ac:dyDescent="0.2">
      <c r="A102" s="301" t="s">
        <v>478</v>
      </c>
      <c r="B102" s="302" t="s">
        <v>804</v>
      </c>
      <c r="C102" s="308" t="s">
        <v>805</v>
      </c>
      <c r="D102" s="303" t="s">
        <v>44</v>
      </c>
      <c r="E102" s="499">
        <v>6.7199999999999996E-2</v>
      </c>
      <c r="F102" s="440"/>
      <c r="G102" s="441">
        <f>TRUNC(E102*F102,2)</f>
        <v>0</v>
      </c>
    </row>
    <row r="103" spans="1:7" x14ac:dyDescent="0.2">
      <c r="A103" s="301" t="s">
        <v>478</v>
      </c>
      <c r="B103" s="302">
        <v>88247</v>
      </c>
      <c r="C103" s="308" t="s">
        <v>806</v>
      </c>
      <c r="D103" s="303" t="s">
        <v>44</v>
      </c>
      <c r="E103" s="499">
        <v>6.7199999999999996E-2</v>
      </c>
      <c r="F103" s="440"/>
      <c r="G103" s="441">
        <f t="shared" ref="G103:G104" si="12">TRUNC(E103*F103,2)</f>
        <v>0</v>
      </c>
    </row>
    <row r="104" spans="1:7" ht="33.75" x14ac:dyDescent="0.2">
      <c r="A104" s="301" t="s">
        <v>500</v>
      </c>
      <c r="B104" s="302">
        <v>39246</v>
      </c>
      <c r="C104" s="308" t="s">
        <v>811</v>
      </c>
      <c r="D104" s="303" t="s">
        <v>46</v>
      </c>
      <c r="E104" s="499">
        <v>1.1000000000000001</v>
      </c>
      <c r="F104" s="440"/>
      <c r="G104" s="441">
        <f t="shared" si="12"/>
        <v>0</v>
      </c>
    </row>
    <row r="105" spans="1:7" ht="15.75" customHeight="1" x14ac:dyDescent="0.2">
      <c r="A105" s="304"/>
      <c r="B105" s="305"/>
      <c r="C105" s="305"/>
      <c r="D105" s="305"/>
      <c r="E105" s="500"/>
      <c r="F105" s="306"/>
      <c r="G105" s="307"/>
    </row>
    <row r="106" spans="1:7" ht="33.75" x14ac:dyDescent="0.2">
      <c r="A106" s="437" t="s">
        <v>812</v>
      </c>
      <c r="B106" s="442" t="s">
        <v>813</v>
      </c>
      <c r="C106" s="436" t="s">
        <v>596</v>
      </c>
      <c r="D106" s="295" t="s">
        <v>46</v>
      </c>
      <c r="E106" s="498"/>
      <c r="F106" s="296"/>
      <c r="G106" s="439">
        <f>SUM(G107:G109)</f>
        <v>0</v>
      </c>
    </row>
    <row r="107" spans="1:7" x14ac:dyDescent="0.2">
      <c r="A107" s="301" t="s">
        <v>478</v>
      </c>
      <c r="B107" s="302" t="s">
        <v>804</v>
      </c>
      <c r="C107" s="308" t="s">
        <v>805</v>
      </c>
      <c r="D107" s="303" t="s">
        <v>44</v>
      </c>
      <c r="E107" s="499">
        <v>9.4500000000000001E-2</v>
      </c>
      <c r="F107" s="440"/>
      <c r="G107" s="441">
        <f>TRUNC(E107*F107,2)</f>
        <v>0</v>
      </c>
    </row>
    <row r="108" spans="1:7" x14ac:dyDescent="0.2">
      <c r="A108" s="301" t="s">
        <v>478</v>
      </c>
      <c r="B108" s="302">
        <v>88247</v>
      </c>
      <c r="C108" s="308" t="s">
        <v>806</v>
      </c>
      <c r="D108" s="303" t="s">
        <v>44</v>
      </c>
      <c r="E108" s="499">
        <v>9.4500000000000001E-2</v>
      </c>
      <c r="F108" s="440"/>
      <c r="G108" s="441">
        <f t="shared" ref="G108:G109" si="13">TRUNC(E108*F108,2)</f>
        <v>0</v>
      </c>
    </row>
    <row r="109" spans="1:7" ht="33.75" x14ac:dyDescent="0.2">
      <c r="A109" s="301" t="s">
        <v>500</v>
      </c>
      <c r="B109" s="302" t="s">
        <v>814</v>
      </c>
      <c r="C109" s="308" t="s">
        <v>815</v>
      </c>
      <c r="D109" s="303" t="s">
        <v>46</v>
      </c>
      <c r="E109" s="499">
        <v>1.1000000000000001</v>
      </c>
      <c r="F109" s="440"/>
      <c r="G109" s="441">
        <f t="shared" si="13"/>
        <v>0</v>
      </c>
    </row>
    <row r="110" spans="1:7" ht="15.75" customHeight="1" x14ac:dyDescent="0.2">
      <c r="A110" s="304"/>
      <c r="B110" s="305"/>
      <c r="C110" s="305"/>
      <c r="D110" s="305"/>
      <c r="E110" s="500"/>
      <c r="F110" s="306"/>
      <c r="G110" s="307"/>
    </row>
    <row r="111" spans="1:7" ht="22.5" x14ac:dyDescent="0.2">
      <c r="A111" s="437" t="s">
        <v>816</v>
      </c>
      <c r="B111" s="442" t="s">
        <v>597</v>
      </c>
      <c r="C111" s="436" t="s">
        <v>592</v>
      </c>
      <c r="D111" s="295" t="s">
        <v>46</v>
      </c>
      <c r="E111" s="498"/>
      <c r="F111" s="438"/>
      <c r="G111" s="439">
        <f>SUM(G112:G115)</f>
        <v>0</v>
      </c>
    </row>
    <row r="112" spans="1:7" x14ac:dyDescent="0.2">
      <c r="A112" s="301" t="s">
        <v>478</v>
      </c>
      <c r="B112" s="302" t="s">
        <v>804</v>
      </c>
      <c r="C112" s="308" t="s">
        <v>805</v>
      </c>
      <c r="D112" s="303" t="s">
        <v>44</v>
      </c>
      <c r="E112" s="499">
        <v>0.20300000000000001</v>
      </c>
      <c r="F112" s="440"/>
      <c r="G112" s="441">
        <f>TRUNC(E112*F112,2)</f>
        <v>0</v>
      </c>
    </row>
    <row r="113" spans="1:7" x14ac:dyDescent="0.2">
      <c r="A113" s="301" t="s">
        <v>478</v>
      </c>
      <c r="B113" s="302">
        <v>88247</v>
      </c>
      <c r="C113" s="308" t="s">
        <v>806</v>
      </c>
      <c r="D113" s="303" t="s">
        <v>44</v>
      </c>
      <c r="E113" s="499">
        <v>0.20300000000000001</v>
      </c>
      <c r="F113" s="440"/>
      <c r="G113" s="441">
        <f t="shared" ref="G113:G115" si="14">TRUNC(E113*F113,2)</f>
        <v>0</v>
      </c>
    </row>
    <row r="114" spans="1:7" x14ac:dyDescent="0.2">
      <c r="A114" s="301" t="s">
        <v>500</v>
      </c>
      <c r="B114" s="302">
        <v>2685</v>
      </c>
      <c r="C114" s="308" t="s">
        <v>817</v>
      </c>
      <c r="D114" s="303" t="s">
        <v>46</v>
      </c>
      <c r="E114" s="499">
        <v>1.0538000000000001</v>
      </c>
      <c r="F114" s="440"/>
      <c r="G114" s="441">
        <f t="shared" si="14"/>
        <v>0</v>
      </c>
    </row>
    <row r="115" spans="1:7" ht="45" x14ac:dyDescent="0.2">
      <c r="A115" s="301" t="s">
        <v>478</v>
      </c>
      <c r="B115" s="302">
        <v>91170</v>
      </c>
      <c r="C115" s="308" t="s">
        <v>809</v>
      </c>
      <c r="D115" s="303" t="s">
        <v>46</v>
      </c>
      <c r="E115" s="499">
        <v>1</v>
      </c>
      <c r="F115" s="440"/>
      <c r="G115" s="441">
        <f t="shared" si="14"/>
        <v>0</v>
      </c>
    </row>
    <row r="116" spans="1:7" ht="15.75" customHeight="1" x14ac:dyDescent="0.2">
      <c r="A116" s="304"/>
      <c r="B116" s="305"/>
      <c r="C116" s="305"/>
      <c r="D116" s="305"/>
      <c r="E116" s="500"/>
      <c r="F116" s="306"/>
      <c r="G116" s="307"/>
    </row>
    <row r="117" spans="1:7" ht="22.5" x14ac:dyDescent="0.2">
      <c r="A117" s="437" t="s">
        <v>818</v>
      </c>
      <c r="B117" s="442" t="s">
        <v>599</v>
      </c>
      <c r="C117" s="436" t="s">
        <v>600</v>
      </c>
      <c r="D117" s="295" t="s">
        <v>553</v>
      </c>
      <c r="E117" s="498"/>
      <c r="F117" s="296"/>
      <c r="G117" s="439">
        <f>SUM(G118:G120)</f>
        <v>0</v>
      </c>
    </row>
    <row r="118" spans="1:7" x14ac:dyDescent="0.2">
      <c r="A118" s="301" t="s">
        <v>478</v>
      </c>
      <c r="B118" s="302" t="s">
        <v>804</v>
      </c>
      <c r="C118" s="308" t="s">
        <v>805</v>
      </c>
      <c r="D118" s="303" t="s">
        <v>44</v>
      </c>
      <c r="E118" s="499">
        <v>0.32800000000000001</v>
      </c>
      <c r="F118" s="440"/>
      <c r="G118" s="441">
        <f>TRUNC(E118*F118,2)</f>
        <v>0</v>
      </c>
    </row>
    <row r="119" spans="1:7" x14ac:dyDescent="0.2">
      <c r="A119" s="301" t="s">
        <v>478</v>
      </c>
      <c r="B119" s="302">
        <v>88247</v>
      </c>
      <c r="C119" s="308" t="s">
        <v>806</v>
      </c>
      <c r="D119" s="303" t="s">
        <v>44</v>
      </c>
      <c r="E119" s="499">
        <v>0.32800000000000001</v>
      </c>
      <c r="F119" s="440"/>
      <c r="G119" s="441">
        <f t="shared" ref="G119:G120" si="15">TRUNC(E119*F119,2)</f>
        <v>0</v>
      </c>
    </row>
    <row r="120" spans="1:7" ht="22.5" x14ac:dyDescent="0.2">
      <c r="A120" s="301" t="s">
        <v>500</v>
      </c>
      <c r="B120" s="302" t="s">
        <v>819</v>
      </c>
      <c r="C120" s="308" t="s">
        <v>820</v>
      </c>
      <c r="D120" s="303" t="s">
        <v>553</v>
      </c>
      <c r="E120" s="499">
        <v>1</v>
      </c>
      <c r="F120" s="440"/>
      <c r="G120" s="441">
        <f t="shared" si="15"/>
        <v>0</v>
      </c>
    </row>
    <row r="121" spans="1:7" ht="15.75" customHeight="1" x14ac:dyDescent="0.2">
      <c r="A121" s="304"/>
      <c r="B121" s="305"/>
      <c r="C121" s="305"/>
      <c r="D121" s="305"/>
      <c r="E121" s="500"/>
      <c r="F121" s="306"/>
      <c r="G121" s="307"/>
    </row>
    <row r="122" spans="1:7" ht="22.5" x14ac:dyDescent="0.2">
      <c r="A122" s="437" t="s">
        <v>821</v>
      </c>
      <c r="B122" s="442" t="s">
        <v>822</v>
      </c>
      <c r="C122" s="436" t="s">
        <v>602</v>
      </c>
      <c r="D122" s="295" t="s">
        <v>46</v>
      </c>
      <c r="E122" s="498"/>
      <c r="F122" s="296"/>
      <c r="G122" s="439">
        <f>SUM(G123:G126)</f>
        <v>0</v>
      </c>
    </row>
    <row r="123" spans="1:7" x14ac:dyDescent="0.2">
      <c r="A123" s="301" t="s">
        <v>478</v>
      </c>
      <c r="B123" s="302" t="s">
        <v>804</v>
      </c>
      <c r="C123" s="308" t="s">
        <v>805</v>
      </c>
      <c r="D123" s="303" t="s">
        <v>44</v>
      </c>
      <c r="E123" s="499">
        <v>2.9000000000000001E-2</v>
      </c>
      <c r="F123" s="440"/>
      <c r="G123" s="441">
        <f>TRUNC(E123*F123,2)</f>
        <v>0</v>
      </c>
    </row>
    <row r="124" spans="1:7" x14ac:dyDescent="0.2">
      <c r="A124" s="301" t="s">
        <v>478</v>
      </c>
      <c r="B124" s="302">
        <v>88247</v>
      </c>
      <c r="C124" s="308" t="s">
        <v>806</v>
      </c>
      <c r="D124" s="303" t="s">
        <v>44</v>
      </c>
      <c r="E124" s="499">
        <v>2.9000000000000001E-2</v>
      </c>
      <c r="F124" s="440"/>
      <c r="G124" s="441">
        <f t="shared" ref="G124:G126" si="16">TRUNC(E124*F124,2)</f>
        <v>0</v>
      </c>
    </row>
    <row r="125" spans="1:7" ht="22.5" x14ac:dyDescent="0.2">
      <c r="A125" s="301" t="s">
        <v>500</v>
      </c>
      <c r="B125" s="302">
        <v>21127</v>
      </c>
      <c r="C125" s="308" t="s">
        <v>823</v>
      </c>
      <c r="D125" s="303" t="s">
        <v>553</v>
      </c>
      <c r="E125" s="499">
        <v>9.4000000000000004E-3</v>
      </c>
      <c r="F125" s="440"/>
      <c r="G125" s="441">
        <f t="shared" si="16"/>
        <v>0</v>
      </c>
    </row>
    <row r="126" spans="1:7" ht="33.75" x14ac:dyDescent="0.2">
      <c r="A126" s="301" t="s">
        <v>500</v>
      </c>
      <c r="B126" s="302">
        <v>1022</v>
      </c>
      <c r="C126" s="308" t="s">
        <v>824</v>
      </c>
      <c r="D126" s="303" t="s">
        <v>46</v>
      </c>
      <c r="E126" s="499">
        <v>1.2434000000000001</v>
      </c>
      <c r="F126" s="440"/>
      <c r="G126" s="441">
        <f t="shared" si="16"/>
        <v>0</v>
      </c>
    </row>
    <row r="127" spans="1:7" ht="15.75" customHeight="1" x14ac:dyDescent="0.2">
      <c r="A127" s="304"/>
      <c r="B127" s="305"/>
      <c r="C127" s="305"/>
      <c r="D127" s="305"/>
      <c r="E127" s="500"/>
      <c r="F127" s="306"/>
      <c r="G127" s="307"/>
    </row>
    <row r="128" spans="1:7" ht="22.5" x14ac:dyDescent="0.2">
      <c r="A128" s="437" t="s">
        <v>825</v>
      </c>
      <c r="B128" s="442" t="s">
        <v>603</v>
      </c>
      <c r="C128" s="436" t="s">
        <v>604</v>
      </c>
      <c r="D128" s="295" t="s">
        <v>46</v>
      </c>
      <c r="E128" s="498"/>
      <c r="F128" s="438"/>
      <c r="G128" s="439">
        <f>SUM(G129:G132)</f>
        <v>0</v>
      </c>
    </row>
    <row r="129" spans="1:7" x14ac:dyDescent="0.2">
      <c r="A129" s="301" t="s">
        <v>478</v>
      </c>
      <c r="B129" s="302" t="s">
        <v>804</v>
      </c>
      <c r="C129" s="308" t="s">
        <v>805</v>
      </c>
      <c r="D129" s="303" t="s">
        <v>44</v>
      </c>
      <c r="E129" s="499">
        <v>3.9E-2</v>
      </c>
      <c r="F129" s="440"/>
      <c r="G129" s="441">
        <f>TRUNC(E129*F129,2)</f>
        <v>0</v>
      </c>
    </row>
    <row r="130" spans="1:7" x14ac:dyDescent="0.2">
      <c r="A130" s="301" t="s">
        <v>478</v>
      </c>
      <c r="B130" s="302">
        <v>88247</v>
      </c>
      <c r="C130" s="308" t="s">
        <v>806</v>
      </c>
      <c r="D130" s="303" t="s">
        <v>44</v>
      </c>
      <c r="E130" s="499">
        <v>3.9E-2</v>
      </c>
      <c r="F130" s="440"/>
      <c r="G130" s="441">
        <f t="shared" ref="G130:G132" si="17">TRUNC(E130*F130,2)</f>
        <v>0</v>
      </c>
    </row>
    <row r="131" spans="1:7" ht="22.5" x14ac:dyDescent="0.2">
      <c r="A131" s="301" t="s">
        <v>500</v>
      </c>
      <c r="B131" s="302">
        <v>21127</v>
      </c>
      <c r="C131" s="308" t="s">
        <v>823</v>
      </c>
      <c r="D131" s="303" t="s">
        <v>553</v>
      </c>
      <c r="E131" s="499">
        <v>9.4000000000000004E-3</v>
      </c>
      <c r="F131" s="440"/>
      <c r="G131" s="441">
        <f t="shared" si="17"/>
        <v>0</v>
      </c>
    </row>
    <row r="132" spans="1:7" ht="33.75" x14ac:dyDescent="0.2">
      <c r="A132" s="301" t="s">
        <v>500</v>
      </c>
      <c r="B132" s="302">
        <v>1021</v>
      </c>
      <c r="C132" s="308" t="s">
        <v>826</v>
      </c>
      <c r="D132" s="303" t="s">
        <v>46</v>
      </c>
      <c r="E132" s="499">
        <v>1.2434000000000001</v>
      </c>
      <c r="F132" s="440"/>
      <c r="G132" s="441">
        <f t="shared" si="17"/>
        <v>0</v>
      </c>
    </row>
    <row r="133" spans="1:7" ht="15.75" customHeight="1" x14ac:dyDescent="0.2">
      <c r="A133" s="304"/>
      <c r="B133" s="305"/>
      <c r="C133" s="305"/>
      <c r="D133" s="305"/>
      <c r="E133" s="500"/>
      <c r="F133" s="306"/>
      <c r="G133" s="307"/>
    </row>
    <row r="134" spans="1:7" ht="22.5" x14ac:dyDescent="0.2">
      <c r="A134" s="437" t="s">
        <v>827</v>
      </c>
      <c r="B134" s="442" t="s">
        <v>605</v>
      </c>
      <c r="C134" s="436" t="s">
        <v>606</v>
      </c>
      <c r="D134" s="295" t="s">
        <v>46</v>
      </c>
      <c r="E134" s="498"/>
      <c r="F134" s="296"/>
      <c r="G134" s="439">
        <f>SUM(G135:G138)</f>
        <v>0</v>
      </c>
    </row>
    <row r="135" spans="1:7" x14ac:dyDescent="0.2">
      <c r="A135" s="301" t="s">
        <v>478</v>
      </c>
      <c r="B135" s="302" t="s">
        <v>804</v>
      </c>
      <c r="C135" s="308" t="s">
        <v>805</v>
      </c>
      <c r="D135" s="303" t="s">
        <v>44</v>
      </c>
      <c r="E135" s="499">
        <v>5.0999999999999997E-2</v>
      </c>
      <c r="F135" s="440"/>
      <c r="G135" s="441">
        <f>TRUNC(E135*F135,2)</f>
        <v>0</v>
      </c>
    </row>
    <row r="136" spans="1:7" x14ac:dyDescent="0.2">
      <c r="A136" s="301" t="s">
        <v>478</v>
      </c>
      <c r="B136" s="302">
        <v>88247</v>
      </c>
      <c r="C136" s="308" t="s">
        <v>806</v>
      </c>
      <c r="D136" s="303" t="s">
        <v>44</v>
      </c>
      <c r="E136" s="499">
        <v>5.0999999999999997E-2</v>
      </c>
      <c r="F136" s="440"/>
      <c r="G136" s="441">
        <f t="shared" ref="G136:G138" si="18">TRUNC(E136*F136,2)</f>
        <v>0</v>
      </c>
    </row>
    <row r="137" spans="1:7" ht="22.5" x14ac:dyDescent="0.2">
      <c r="A137" s="301" t="s">
        <v>500</v>
      </c>
      <c r="B137" s="302">
        <v>21127</v>
      </c>
      <c r="C137" s="308" t="s">
        <v>823</v>
      </c>
      <c r="D137" s="303" t="s">
        <v>553</v>
      </c>
      <c r="E137" s="499">
        <v>9.4000000000000004E-3</v>
      </c>
      <c r="F137" s="440"/>
      <c r="G137" s="441">
        <f t="shared" si="18"/>
        <v>0</v>
      </c>
    </row>
    <row r="138" spans="1:7" ht="33.75" x14ac:dyDescent="0.2">
      <c r="A138" s="301" t="s">
        <v>500</v>
      </c>
      <c r="B138" s="302">
        <v>994</v>
      </c>
      <c r="C138" s="308" t="s">
        <v>828</v>
      </c>
      <c r="D138" s="303" t="s">
        <v>46</v>
      </c>
      <c r="E138" s="499">
        <v>1.2434000000000001</v>
      </c>
      <c r="F138" s="440"/>
      <c r="G138" s="441">
        <f t="shared" si="18"/>
        <v>0</v>
      </c>
    </row>
    <row r="139" spans="1:7" ht="15.75" customHeight="1" x14ac:dyDescent="0.2">
      <c r="A139" s="304"/>
      <c r="B139" s="305"/>
      <c r="C139" s="305"/>
      <c r="D139" s="305"/>
      <c r="E139" s="500"/>
      <c r="F139" s="306"/>
      <c r="G139" s="307"/>
    </row>
    <row r="140" spans="1:7" ht="22.5" x14ac:dyDescent="0.2">
      <c r="A140" s="437" t="s">
        <v>829</v>
      </c>
      <c r="B140" s="442" t="s">
        <v>830</v>
      </c>
      <c r="C140" s="436" t="s">
        <v>608</v>
      </c>
      <c r="D140" s="295" t="s">
        <v>46</v>
      </c>
      <c r="E140" s="498"/>
      <c r="F140" s="296"/>
      <c r="G140" s="439">
        <f>SUM(G141:G144)</f>
        <v>0</v>
      </c>
    </row>
    <row r="141" spans="1:7" x14ac:dyDescent="0.2">
      <c r="A141" s="301" t="s">
        <v>478</v>
      </c>
      <c r="B141" s="302" t="s">
        <v>804</v>
      </c>
      <c r="C141" s="308" t="s">
        <v>805</v>
      </c>
      <c r="D141" s="303" t="s">
        <v>44</v>
      </c>
      <c r="E141" s="499">
        <v>7.5999999999999998E-2</v>
      </c>
      <c r="F141" s="440"/>
      <c r="G141" s="441">
        <f>TRUNC(E141*F141,2)</f>
        <v>0</v>
      </c>
    </row>
    <row r="142" spans="1:7" x14ac:dyDescent="0.2">
      <c r="A142" s="301" t="s">
        <v>478</v>
      </c>
      <c r="B142" s="302">
        <v>88247</v>
      </c>
      <c r="C142" s="308" t="s">
        <v>806</v>
      </c>
      <c r="D142" s="303" t="s">
        <v>44</v>
      </c>
      <c r="E142" s="499">
        <v>7.5999999999999998E-2</v>
      </c>
      <c r="F142" s="440"/>
      <c r="G142" s="441">
        <f t="shared" ref="G142:G144" si="19">TRUNC(E142*F142,2)</f>
        <v>0</v>
      </c>
    </row>
    <row r="143" spans="1:7" ht="22.5" x14ac:dyDescent="0.2">
      <c r="A143" s="301" t="s">
        <v>500</v>
      </c>
      <c r="B143" s="302">
        <v>21127</v>
      </c>
      <c r="C143" s="308" t="s">
        <v>823</v>
      </c>
      <c r="D143" s="303" t="s">
        <v>553</v>
      </c>
      <c r="E143" s="499">
        <v>9.4000000000000004E-3</v>
      </c>
      <c r="F143" s="440"/>
      <c r="G143" s="441">
        <f t="shared" si="19"/>
        <v>0</v>
      </c>
    </row>
    <row r="144" spans="1:7" ht="33.75" x14ac:dyDescent="0.2">
      <c r="A144" s="301" t="s">
        <v>500</v>
      </c>
      <c r="B144" s="302" t="s">
        <v>831</v>
      </c>
      <c r="C144" s="308" t="s">
        <v>832</v>
      </c>
      <c r="D144" s="303" t="s">
        <v>46</v>
      </c>
      <c r="E144" s="499">
        <v>1.2434000000000001</v>
      </c>
      <c r="F144" s="440"/>
      <c r="G144" s="441">
        <f t="shared" si="19"/>
        <v>0</v>
      </c>
    </row>
    <row r="145" spans="1:7" ht="15.75" customHeight="1" x14ac:dyDescent="0.2">
      <c r="A145" s="304"/>
      <c r="B145" s="305"/>
      <c r="C145" s="305"/>
      <c r="D145" s="305"/>
      <c r="E145" s="500"/>
      <c r="F145" s="306"/>
      <c r="G145" s="307"/>
    </row>
    <row r="146" spans="1:7" ht="22.5" x14ac:dyDescent="0.2">
      <c r="A146" s="437" t="s">
        <v>833</v>
      </c>
      <c r="B146" s="442" t="s">
        <v>609</v>
      </c>
      <c r="C146" s="436" t="s">
        <v>610</v>
      </c>
      <c r="D146" s="295" t="s">
        <v>46</v>
      </c>
      <c r="E146" s="498"/>
      <c r="F146" s="438"/>
      <c r="G146" s="439">
        <f>SUM(G147:G150)</f>
        <v>0</v>
      </c>
    </row>
    <row r="147" spans="1:7" x14ac:dyDescent="0.2">
      <c r="A147" s="301" t="s">
        <v>478</v>
      </c>
      <c r="B147" s="302" t="s">
        <v>804</v>
      </c>
      <c r="C147" s="308" t="s">
        <v>805</v>
      </c>
      <c r="D147" s="303" t="s">
        <v>44</v>
      </c>
      <c r="E147" s="499">
        <v>0.114</v>
      </c>
      <c r="F147" s="440"/>
      <c r="G147" s="441">
        <f>TRUNC(E147*F147,2)</f>
        <v>0</v>
      </c>
    </row>
    <row r="148" spans="1:7" x14ac:dyDescent="0.2">
      <c r="A148" s="301" t="s">
        <v>478</v>
      </c>
      <c r="B148" s="302">
        <v>88247</v>
      </c>
      <c r="C148" s="308" t="s">
        <v>806</v>
      </c>
      <c r="D148" s="303" t="s">
        <v>44</v>
      </c>
      <c r="E148" s="499">
        <v>0.114</v>
      </c>
      <c r="F148" s="440"/>
      <c r="G148" s="441">
        <f t="shared" ref="G148:G150" si="20">TRUNC(E148*F148,2)</f>
        <v>0</v>
      </c>
    </row>
    <row r="149" spans="1:7" ht="22.5" x14ac:dyDescent="0.2">
      <c r="A149" s="301" t="s">
        <v>500</v>
      </c>
      <c r="B149" s="302">
        <v>21127</v>
      </c>
      <c r="C149" s="308" t="s">
        <v>823</v>
      </c>
      <c r="D149" s="303" t="s">
        <v>553</v>
      </c>
      <c r="E149" s="499">
        <v>9.4000000000000004E-3</v>
      </c>
      <c r="F149" s="440"/>
      <c r="G149" s="441">
        <f t="shared" si="20"/>
        <v>0</v>
      </c>
    </row>
    <row r="150" spans="1:7" ht="33.75" x14ac:dyDescent="0.2">
      <c r="A150" s="301" t="s">
        <v>500</v>
      </c>
      <c r="B150" s="302" t="s">
        <v>834</v>
      </c>
      <c r="C150" s="308" t="s">
        <v>835</v>
      </c>
      <c r="D150" s="303" t="s">
        <v>46</v>
      </c>
      <c r="E150" s="499">
        <v>1.2434000000000001</v>
      </c>
      <c r="F150" s="440"/>
      <c r="G150" s="441">
        <f t="shared" si="20"/>
        <v>0</v>
      </c>
    </row>
    <row r="151" spans="1:7" ht="15.75" customHeight="1" x14ac:dyDescent="0.2">
      <c r="A151" s="304"/>
      <c r="B151" s="305"/>
      <c r="C151" s="305"/>
      <c r="D151" s="305"/>
      <c r="E151" s="500"/>
      <c r="F151" s="306"/>
      <c r="G151" s="307"/>
    </row>
    <row r="152" spans="1:7" ht="22.5" x14ac:dyDescent="0.2">
      <c r="A152" s="437" t="s">
        <v>836</v>
      </c>
      <c r="B152" s="442" t="s">
        <v>611</v>
      </c>
      <c r="C152" s="436" t="s">
        <v>612</v>
      </c>
      <c r="D152" s="295" t="s">
        <v>553</v>
      </c>
      <c r="E152" s="498"/>
      <c r="F152" s="296"/>
      <c r="G152" s="439">
        <f>SUM(G153:G156)</f>
        <v>0</v>
      </c>
    </row>
    <row r="153" spans="1:7" x14ac:dyDescent="0.2">
      <c r="A153" s="301" t="s">
        <v>478</v>
      </c>
      <c r="B153" s="302" t="s">
        <v>804</v>
      </c>
      <c r="C153" s="308" t="s">
        <v>805</v>
      </c>
      <c r="D153" s="303" t="s">
        <v>44</v>
      </c>
      <c r="E153" s="499">
        <v>0.3226</v>
      </c>
      <c r="F153" s="440"/>
      <c r="G153" s="441">
        <f>TRUNC(E153*F153,2)</f>
        <v>0</v>
      </c>
    </row>
    <row r="154" spans="1:7" x14ac:dyDescent="0.2">
      <c r="A154" s="301" t="s">
        <v>478</v>
      </c>
      <c r="B154" s="302">
        <v>88247</v>
      </c>
      <c r="C154" s="308" t="s">
        <v>806</v>
      </c>
      <c r="D154" s="303" t="s">
        <v>44</v>
      </c>
      <c r="E154" s="499">
        <v>0.3226</v>
      </c>
      <c r="F154" s="440"/>
      <c r="G154" s="441">
        <f t="shared" ref="G154:G156" si="21">TRUNC(E154*F154,2)</f>
        <v>0</v>
      </c>
    </row>
    <row r="155" spans="1:7" ht="22.5" x14ac:dyDescent="0.2">
      <c r="A155" s="301" t="s">
        <v>500</v>
      </c>
      <c r="B155" s="302">
        <v>11950</v>
      </c>
      <c r="C155" s="308" t="s">
        <v>837</v>
      </c>
      <c r="D155" s="303" t="s">
        <v>553</v>
      </c>
      <c r="E155" s="499">
        <v>2</v>
      </c>
      <c r="F155" s="440"/>
      <c r="G155" s="441">
        <f t="shared" si="21"/>
        <v>0</v>
      </c>
    </row>
    <row r="156" spans="1:7" ht="22.5" x14ac:dyDescent="0.2">
      <c r="A156" s="301" t="s">
        <v>500</v>
      </c>
      <c r="B156" s="302">
        <v>2560</v>
      </c>
      <c r="C156" s="308" t="s">
        <v>838</v>
      </c>
      <c r="D156" s="303" t="s">
        <v>553</v>
      </c>
      <c r="E156" s="499">
        <v>1</v>
      </c>
      <c r="F156" s="440"/>
      <c r="G156" s="441">
        <f t="shared" si="21"/>
        <v>0</v>
      </c>
    </row>
    <row r="157" spans="1:7" ht="15.75" customHeight="1" x14ac:dyDescent="0.2">
      <c r="A157" s="304"/>
      <c r="B157" s="305"/>
      <c r="C157" s="305"/>
      <c r="D157" s="305"/>
      <c r="E157" s="500"/>
      <c r="F157" s="306"/>
      <c r="G157" s="307"/>
    </row>
    <row r="158" spans="1:7" ht="22.5" x14ac:dyDescent="0.2">
      <c r="A158" s="437" t="s">
        <v>839</v>
      </c>
      <c r="B158" s="442" t="s">
        <v>613</v>
      </c>
      <c r="C158" s="436" t="s">
        <v>614</v>
      </c>
      <c r="D158" s="295" t="s">
        <v>553</v>
      </c>
      <c r="E158" s="498"/>
      <c r="F158" s="438"/>
      <c r="G158" s="439">
        <f>SUM(G159:G162)</f>
        <v>0</v>
      </c>
    </row>
    <row r="159" spans="1:7" x14ac:dyDescent="0.2">
      <c r="A159" s="301" t="s">
        <v>478</v>
      </c>
      <c r="B159" s="302" t="s">
        <v>804</v>
      </c>
      <c r="C159" s="308" t="s">
        <v>805</v>
      </c>
      <c r="D159" s="303" t="s">
        <v>44</v>
      </c>
      <c r="E159" s="499">
        <v>0.255</v>
      </c>
      <c r="F159" s="440"/>
      <c r="G159" s="441">
        <f>TRUNC(E159*F159,2)</f>
        <v>0</v>
      </c>
    </row>
    <row r="160" spans="1:7" x14ac:dyDescent="0.2">
      <c r="A160" s="301" t="s">
        <v>478</v>
      </c>
      <c r="B160" s="302">
        <v>88247</v>
      </c>
      <c r="C160" s="308" t="s">
        <v>806</v>
      </c>
      <c r="D160" s="303" t="s">
        <v>44</v>
      </c>
      <c r="E160" s="499">
        <v>0.255</v>
      </c>
      <c r="F160" s="440"/>
      <c r="G160" s="441">
        <f t="shared" ref="G160:G162" si="22">TRUNC(E160*F160,2)</f>
        <v>0</v>
      </c>
    </row>
    <row r="161" spans="1:7" ht="22.5" x14ac:dyDescent="0.2">
      <c r="A161" s="301" t="s">
        <v>500</v>
      </c>
      <c r="B161" s="302">
        <v>11950</v>
      </c>
      <c r="C161" s="308" t="s">
        <v>837</v>
      </c>
      <c r="D161" s="303" t="s">
        <v>553</v>
      </c>
      <c r="E161" s="499">
        <v>2</v>
      </c>
      <c r="F161" s="440"/>
      <c r="G161" s="441">
        <f t="shared" si="22"/>
        <v>0</v>
      </c>
    </row>
    <row r="162" spans="1:7" ht="22.5" x14ac:dyDescent="0.2">
      <c r="A162" s="301" t="s">
        <v>500</v>
      </c>
      <c r="B162" s="302">
        <v>2590</v>
      </c>
      <c r="C162" s="308" t="s">
        <v>840</v>
      </c>
      <c r="D162" s="303" t="s">
        <v>553</v>
      </c>
      <c r="E162" s="499">
        <v>1</v>
      </c>
      <c r="F162" s="440"/>
      <c r="G162" s="441">
        <f t="shared" si="22"/>
        <v>0</v>
      </c>
    </row>
    <row r="163" spans="1:7" ht="15.75" customHeight="1" x14ac:dyDescent="0.2">
      <c r="A163" s="304"/>
      <c r="B163" s="305"/>
      <c r="C163" s="305"/>
      <c r="D163" s="305"/>
      <c r="E163" s="500"/>
      <c r="F163" s="306"/>
      <c r="G163" s="307"/>
    </row>
    <row r="164" spans="1:7" ht="22.5" x14ac:dyDescent="0.2">
      <c r="A164" s="437" t="s">
        <v>841</v>
      </c>
      <c r="B164" s="442" t="s">
        <v>615</v>
      </c>
      <c r="C164" s="436" t="s">
        <v>616</v>
      </c>
      <c r="D164" s="295" t="s">
        <v>553</v>
      </c>
      <c r="E164" s="498"/>
      <c r="F164" s="296"/>
      <c r="G164" s="439">
        <f>SUM(G165:G168)</f>
        <v>0</v>
      </c>
    </row>
    <row r="165" spans="1:7" x14ac:dyDescent="0.2">
      <c r="A165" s="301" t="s">
        <v>478</v>
      </c>
      <c r="B165" s="302" t="s">
        <v>804</v>
      </c>
      <c r="C165" s="308" t="s">
        <v>805</v>
      </c>
      <c r="D165" s="303" t="s">
        <v>44</v>
      </c>
      <c r="E165" s="499">
        <v>0.45779999999999998</v>
      </c>
      <c r="F165" s="440"/>
      <c r="G165" s="441">
        <f>TRUNC(E165*F165,2)</f>
        <v>0</v>
      </c>
    </row>
    <row r="166" spans="1:7" x14ac:dyDescent="0.2">
      <c r="A166" s="301" t="s">
        <v>478</v>
      </c>
      <c r="B166" s="302">
        <v>88247</v>
      </c>
      <c r="C166" s="308" t="s">
        <v>806</v>
      </c>
      <c r="D166" s="303" t="s">
        <v>44</v>
      </c>
      <c r="E166" s="499">
        <v>0.45779999999999998</v>
      </c>
      <c r="F166" s="440"/>
      <c r="G166" s="441">
        <f t="shared" ref="G166:G168" si="23">TRUNC(E166*F166,2)</f>
        <v>0</v>
      </c>
    </row>
    <row r="167" spans="1:7" ht="22.5" x14ac:dyDescent="0.2">
      <c r="A167" s="301" t="s">
        <v>500</v>
      </c>
      <c r="B167" s="302">
        <v>11950</v>
      </c>
      <c r="C167" s="308" t="s">
        <v>837</v>
      </c>
      <c r="D167" s="303" t="s">
        <v>553</v>
      </c>
      <c r="E167" s="499">
        <v>2</v>
      </c>
      <c r="F167" s="440"/>
      <c r="G167" s="441">
        <f t="shared" si="23"/>
        <v>0</v>
      </c>
    </row>
    <row r="168" spans="1:7" ht="22.5" x14ac:dyDescent="0.2">
      <c r="A168" s="301" t="s">
        <v>500</v>
      </c>
      <c r="B168" s="302">
        <v>2586</v>
      </c>
      <c r="C168" s="308" t="s">
        <v>842</v>
      </c>
      <c r="D168" s="303" t="s">
        <v>553</v>
      </c>
      <c r="E168" s="499">
        <v>1</v>
      </c>
      <c r="F168" s="440"/>
      <c r="G168" s="441">
        <f t="shared" si="23"/>
        <v>0</v>
      </c>
    </row>
    <row r="169" spans="1:7" ht="15.75" customHeight="1" x14ac:dyDescent="0.2">
      <c r="A169" s="304"/>
      <c r="B169" s="305"/>
      <c r="C169" s="305"/>
      <c r="D169" s="305"/>
      <c r="E169" s="500"/>
      <c r="F169" s="306"/>
      <c r="G169" s="307"/>
    </row>
    <row r="170" spans="1:7" ht="33.75" x14ac:dyDescent="0.2">
      <c r="A170" s="437" t="s">
        <v>843</v>
      </c>
      <c r="B170" s="442" t="s">
        <v>617</v>
      </c>
      <c r="C170" s="436" t="s">
        <v>618</v>
      </c>
      <c r="D170" s="295" t="s">
        <v>553</v>
      </c>
      <c r="E170" s="498"/>
      <c r="F170" s="438"/>
      <c r="G170" s="439">
        <f>SUM(G171:G185)</f>
        <v>0</v>
      </c>
    </row>
    <row r="171" spans="1:7" x14ac:dyDescent="0.2">
      <c r="A171" s="301" t="s">
        <v>478</v>
      </c>
      <c r="B171" s="302" t="s">
        <v>804</v>
      </c>
      <c r="C171" s="308" t="s">
        <v>805</v>
      </c>
      <c r="D171" s="303" t="s">
        <v>44</v>
      </c>
      <c r="E171" s="499">
        <v>1.9355</v>
      </c>
      <c r="F171" s="440"/>
      <c r="G171" s="441">
        <f>TRUNC(E171*F171,2)</f>
        <v>0</v>
      </c>
    </row>
    <row r="172" spans="1:7" x14ac:dyDescent="0.2">
      <c r="A172" s="301" t="s">
        <v>478</v>
      </c>
      <c r="B172" s="302">
        <v>88247</v>
      </c>
      <c r="C172" s="308" t="s">
        <v>806</v>
      </c>
      <c r="D172" s="303" t="s">
        <v>44</v>
      </c>
      <c r="E172" s="499">
        <v>0.215</v>
      </c>
      <c r="F172" s="440"/>
      <c r="G172" s="441">
        <f t="shared" ref="G172:G185" si="24">TRUNC(E172*F172,2)</f>
        <v>0</v>
      </c>
    </row>
    <row r="173" spans="1:7" ht="22.5" x14ac:dyDescent="0.2">
      <c r="A173" s="301" t="s">
        <v>500</v>
      </c>
      <c r="B173" s="302" t="s">
        <v>844</v>
      </c>
      <c r="C173" s="308" t="s">
        <v>845</v>
      </c>
      <c r="D173" s="303" t="s">
        <v>553</v>
      </c>
      <c r="E173" s="499">
        <v>3</v>
      </c>
      <c r="F173" s="440"/>
      <c r="G173" s="441">
        <f t="shared" si="24"/>
        <v>0</v>
      </c>
    </row>
    <row r="174" spans="1:7" ht="22.5" x14ac:dyDescent="0.2">
      <c r="A174" s="301" t="s">
        <v>525</v>
      </c>
      <c r="B174" s="302" t="s">
        <v>846</v>
      </c>
      <c r="C174" s="308" t="s">
        <v>847</v>
      </c>
      <c r="D174" s="303" t="s">
        <v>46</v>
      </c>
      <c r="E174" s="499">
        <v>2</v>
      </c>
      <c r="F174" s="445">
        <f>G288</f>
        <v>0</v>
      </c>
      <c r="G174" s="441">
        <f t="shared" si="24"/>
        <v>0</v>
      </c>
    </row>
    <row r="175" spans="1:7" ht="33.75" x14ac:dyDescent="0.2">
      <c r="A175" s="301" t="s">
        <v>500</v>
      </c>
      <c r="B175" s="302" t="s">
        <v>848</v>
      </c>
      <c r="C175" s="308" t="s">
        <v>849</v>
      </c>
      <c r="D175" s="303" t="s">
        <v>553</v>
      </c>
      <c r="E175" s="499">
        <v>1</v>
      </c>
      <c r="F175" s="440"/>
      <c r="G175" s="441">
        <f t="shared" si="24"/>
        <v>0</v>
      </c>
    </row>
    <row r="176" spans="1:7" ht="22.5" x14ac:dyDescent="0.2">
      <c r="A176" s="301" t="s">
        <v>525</v>
      </c>
      <c r="B176" s="302" t="s">
        <v>846</v>
      </c>
      <c r="C176" s="308" t="s">
        <v>847</v>
      </c>
      <c r="D176" s="303" t="s">
        <v>46</v>
      </c>
      <c r="E176" s="499">
        <v>3</v>
      </c>
      <c r="F176" s="445">
        <f>G288</f>
        <v>0</v>
      </c>
      <c r="G176" s="441">
        <f t="shared" si="24"/>
        <v>0</v>
      </c>
    </row>
    <row r="177" spans="1:7" ht="22.5" x14ac:dyDescent="0.2">
      <c r="A177" s="301" t="s">
        <v>525</v>
      </c>
      <c r="B177" s="302" t="s">
        <v>850</v>
      </c>
      <c r="C177" s="308" t="s">
        <v>851</v>
      </c>
      <c r="D177" s="303" t="s">
        <v>553</v>
      </c>
      <c r="E177" s="499">
        <v>2</v>
      </c>
      <c r="F177" s="445">
        <f>G294</f>
        <v>0</v>
      </c>
      <c r="G177" s="441">
        <f t="shared" si="24"/>
        <v>0</v>
      </c>
    </row>
    <row r="178" spans="1:7" ht="22.5" x14ac:dyDescent="0.2">
      <c r="A178" s="301" t="s">
        <v>525</v>
      </c>
      <c r="B178" s="302" t="s">
        <v>852</v>
      </c>
      <c r="C178" s="308" t="s">
        <v>853</v>
      </c>
      <c r="D178" s="303" t="s">
        <v>553</v>
      </c>
      <c r="E178" s="499">
        <v>1</v>
      </c>
      <c r="F178" s="445">
        <f>G277</f>
        <v>0</v>
      </c>
      <c r="G178" s="441">
        <f t="shared" si="24"/>
        <v>0</v>
      </c>
    </row>
    <row r="179" spans="1:7" ht="22.5" x14ac:dyDescent="0.2">
      <c r="A179" s="301" t="s">
        <v>525</v>
      </c>
      <c r="B179" s="302" t="s">
        <v>854</v>
      </c>
      <c r="C179" s="308" t="s">
        <v>855</v>
      </c>
      <c r="D179" s="303" t="s">
        <v>553</v>
      </c>
      <c r="E179" s="499">
        <v>1</v>
      </c>
      <c r="F179" s="445">
        <f>G300</f>
        <v>0</v>
      </c>
      <c r="G179" s="441">
        <f t="shared" si="24"/>
        <v>0</v>
      </c>
    </row>
    <row r="180" spans="1:7" ht="33.75" x14ac:dyDescent="0.2">
      <c r="A180" s="301" t="s">
        <v>478</v>
      </c>
      <c r="B180" s="302">
        <v>103325</v>
      </c>
      <c r="C180" s="308" t="s">
        <v>544</v>
      </c>
      <c r="D180" s="303" t="s">
        <v>65</v>
      </c>
      <c r="E180" s="499">
        <v>3.4799999999999995</v>
      </c>
      <c r="F180" s="440"/>
      <c r="G180" s="441">
        <f t="shared" si="24"/>
        <v>0</v>
      </c>
    </row>
    <row r="181" spans="1:7" ht="33.75" x14ac:dyDescent="0.2">
      <c r="A181" s="301" t="s">
        <v>478</v>
      </c>
      <c r="B181" s="302">
        <v>87878</v>
      </c>
      <c r="C181" s="308" t="s">
        <v>790</v>
      </c>
      <c r="D181" s="303" t="s">
        <v>65</v>
      </c>
      <c r="E181" s="499">
        <v>6.9599999999999991</v>
      </c>
      <c r="F181" s="440"/>
      <c r="G181" s="441">
        <f t="shared" si="24"/>
        <v>0</v>
      </c>
    </row>
    <row r="182" spans="1:7" ht="33.75" x14ac:dyDescent="0.2">
      <c r="A182" s="301" t="s">
        <v>478</v>
      </c>
      <c r="B182" s="302">
        <v>87530</v>
      </c>
      <c r="C182" s="308" t="s">
        <v>791</v>
      </c>
      <c r="D182" s="303" t="s">
        <v>65</v>
      </c>
      <c r="E182" s="499">
        <v>6.9599999999999991</v>
      </c>
      <c r="F182" s="440"/>
      <c r="G182" s="441">
        <f t="shared" si="24"/>
        <v>0</v>
      </c>
    </row>
    <row r="183" spans="1:7" ht="22.5" x14ac:dyDescent="0.2">
      <c r="A183" s="301" t="s">
        <v>478</v>
      </c>
      <c r="B183" s="302">
        <v>104642</v>
      </c>
      <c r="C183" s="308" t="s">
        <v>548</v>
      </c>
      <c r="D183" s="303" t="s">
        <v>65</v>
      </c>
      <c r="E183" s="499">
        <v>6.9599999999999991</v>
      </c>
      <c r="F183" s="440"/>
      <c r="G183" s="441">
        <f t="shared" si="24"/>
        <v>0</v>
      </c>
    </row>
    <row r="184" spans="1:7" ht="22.5" x14ac:dyDescent="0.2">
      <c r="A184" s="301" t="s">
        <v>478</v>
      </c>
      <c r="B184" s="302">
        <v>97734</v>
      </c>
      <c r="C184" s="308" t="s">
        <v>856</v>
      </c>
      <c r="D184" s="303" t="s">
        <v>66</v>
      </c>
      <c r="E184" s="499">
        <v>3.0000000000000006E-2</v>
      </c>
      <c r="F184" s="440"/>
      <c r="G184" s="441">
        <f t="shared" si="24"/>
        <v>0</v>
      </c>
    </row>
    <row r="185" spans="1:7" ht="33.75" x14ac:dyDescent="0.2">
      <c r="A185" s="301" t="s">
        <v>525</v>
      </c>
      <c r="B185" s="302" t="s">
        <v>857</v>
      </c>
      <c r="C185" s="308" t="s">
        <v>858</v>
      </c>
      <c r="D185" s="303" t="s">
        <v>46</v>
      </c>
      <c r="E185" s="499">
        <v>15</v>
      </c>
      <c r="F185" s="445">
        <f>G306</f>
        <v>0</v>
      </c>
      <c r="G185" s="441">
        <f t="shared" si="24"/>
        <v>0</v>
      </c>
    </row>
    <row r="186" spans="1:7" ht="15.75" customHeight="1" x14ac:dyDescent="0.2">
      <c r="A186" s="304"/>
      <c r="B186" s="305"/>
      <c r="C186" s="305"/>
      <c r="D186" s="305"/>
      <c r="E186" s="500"/>
      <c r="F186" s="306"/>
      <c r="G186" s="307"/>
    </row>
    <row r="187" spans="1:7" ht="33.75" x14ac:dyDescent="0.2">
      <c r="A187" s="437" t="s">
        <v>859</v>
      </c>
      <c r="B187" s="442" t="s">
        <v>619</v>
      </c>
      <c r="C187" s="436" t="s">
        <v>620</v>
      </c>
      <c r="D187" s="295" t="s">
        <v>553</v>
      </c>
      <c r="E187" s="498"/>
      <c r="F187" s="296"/>
      <c r="G187" s="439">
        <f>SUM(G188:G196)</f>
        <v>0</v>
      </c>
    </row>
    <row r="188" spans="1:7" x14ac:dyDescent="0.2">
      <c r="A188" s="301" t="s">
        <v>478</v>
      </c>
      <c r="B188" s="302" t="s">
        <v>804</v>
      </c>
      <c r="C188" s="308" t="s">
        <v>805</v>
      </c>
      <c r="D188" s="303" t="s">
        <v>44</v>
      </c>
      <c r="E188" s="499">
        <v>0.53349999999999997</v>
      </c>
      <c r="F188" s="440"/>
      <c r="G188" s="441">
        <f>TRUNC(E188*F188,2)</f>
        <v>0</v>
      </c>
    </row>
    <row r="189" spans="1:7" x14ac:dyDescent="0.2">
      <c r="A189" s="301" t="s">
        <v>478</v>
      </c>
      <c r="B189" s="302">
        <v>88247</v>
      </c>
      <c r="C189" s="308" t="s">
        <v>806</v>
      </c>
      <c r="D189" s="303" t="s">
        <v>44</v>
      </c>
      <c r="E189" s="499">
        <v>0.53349999999999997</v>
      </c>
      <c r="F189" s="440"/>
      <c r="G189" s="441">
        <f t="shared" ref="G189:G196" si="25">TRUNC(E189*F189,2)</f>
        <v>0</v>
      </c>
    </row>
    <row r="190" spans="1:7" ht="33.75" x14ac:dyDescent="0.2">
      <c r="A190" s="301" t="s">
        <v>478</v>
      </c>
      <c r="B190" s="302">
        <v>87367</v>
      </c>
      <c r="C190" s="308" t="s">
        <v>860</v>
      </c>
      <c r="D190" s="303" t="s">
        <v>66</v>
      </c>
      <c r="E190" s="499">
        <v>1.34E-2</v>
      </c>
      <c r="F190" s="440"/>
      <c r="G190" s="441">
        <f t="shared" si="25"/>
        <v>0</v>
      </c>
    </row>
    <row r="191" spans="1:7" ht="22.5" x14ac:dyDescent="0.2">
      <c r="A191" s="301" t="s">
        <v>500</v>
      </c>
      <c r="B191" s="302">
        <v>13395</v>
      </c>
      <c r="C191" s="308" t="s">
        <v>861</v>
      </c>
      <c r="D191" s="303" t="s">
        <v>553</v>
      </c>
      <c r="E191" s="499">
        <v>1</v>
      </c>
      <c r="F191" s="440"/>
      <c r="G191" s="441">
        <f t="shared" si="25"/>
        <v>0</v>
      </c>
    </row>
    <row r="192" spans="1:7" ht="33.75" x14ac:dyDescent="0.2">
      <c r="A192" s="301" t="s">
        <v>478</v>
      </c>
      <c r="B192" s="302">
        <v>103325</v>
      </c>
      <c r="C192" s="308" t="s">
        <v>544</v>
      </c>
      <c r="D192" s="303" t="s">
        <v>65</v>
      </c>
      <c r="E192" s="499">
        <v>3.4799999999999995</v>
      </c>
      <c r="F192" s="440"/>
      <c r="G192" s="441">
        <f t="shared" si="25"/>
        <v>0</v>
      </c>
    </row>
    <row r="193" spans="1:7" ht="33.75" x14ac:dyDescent="0.2">
      <c r="A193" s="301" t="s">
        <v>478</v>
      </c>
      <c r="B193" s="302">
        <v>87878</v>
      </c>
      <c r="C193" s="308" t="s">
        <v>790</v>
      </c>
      <c r="D193" s="303" t="s">
        <v>65</v>
      </c>
      <c r="E193" s="499">
        <v>6.9599999999999991</v>
      </c>
      <c r="F193" s="440"/>
      <c r="G193" s="441">
        <f t="shared" si="25"/>
        <v>0</v>
      </c>
    </row>
    <row r="194" spans="1:7" ht="33.75" x14ac:dyDescent="0.2">
      <c r="A194" s="301" t="s">
        <v>478</v>
      </c>
      <c r="B194" s="302">
        <v>87530</v>
      </c>
      <c r="C194" s="308" t="s">
        <v>791</v>
      </c>
      <c r="D194" s="303" t="s">
        <v>65</v>
      </c>
      <c r="E194" s="499">
        <v>6.9599999999999991</v>
      </c>
      <c r="F194" s="440"/>
      <c r="G194" s="441">
        <f t="shared" si="25"/>
        <v>0</v>
      </c>
    </row>
    <row r="195" spans="1:7" ht="22.5" x14ac:dyDescent="0.2">
      <c r="A195" s="301" t="s">
        <v>478</v>
      </c>
      <c r="B195" s="302">
        <v>104642</v>
      </c>
      <c r="C195" s="308" t="s">
        <v>548</v>
      </c>
      <c r="D195" s="303" t="s">
        <v>65</v>
      </c>
      <c r="E195" s="499">
        <v>6.9599999999999991</v>
      </c>
      <c r="F195" s="440"/>
      <c r="G195" s="441">
        <f t="shared" si="25"/>
        <v>0</v>
      </c>
    </row>
    <row r="196" spans="1:7" ht="22.5" x14ac:dyDescent="0.2">
      <c r="A196" s="301" t="s">
        <v>478</v>
      </c>
      <c r="B196" s="302">
        <v>97734</v>
      </c>
      <c r="C196" s="308" t="s">
        <v>856</v>
      </c>
      <c r="D196" s="303" t="s">
        <v>66</v>
      </c>
      <c r="E196" s="499">
        <v>3.0000000000000006E-2</v>
      </c>
      <c r="F196" s="440"/>
      <c r="G196" s="441">
        <f t="shared" si="25"/>
        <v>0</v>
      </c>
    </row>
    <row r="197" spans="1:7" ht="15.75" customHeight="1" x14ac:dyDescent="0.2">
      <c r="A197" s="304"/>
      <c r="B197" s="305"/>
      <c r="C197" s="305"/>
      <c r="D197" s="305"/>
      <c r="E197" s="500"/>
      <c r="F197" s="306"/>
      <c r="G197" s="307"/>
    </row>
    <row r="198" spans="1:7" ht="22.5" x14ac:dyDescent="0.2">
      <c r="A198" s="437" t="s">
        <v>865</v>
      </c>
      <c r="B198" s="442" t="s">
        <v>621</v>
      </c>
      <c r="C198" s="436" t="s">
        <v>622</v>
      </c>
      <c r="D198" s="295" t="s">
        <v>553</v>
      </c>
      <c r="E198" s="498"/>
      <c r="F198" s="438"/>
      <c r="G198" s="439">
        <f>SUM(G199:G202)</f>
        <v>0</v>
      </c>
    </row>
    <row r="199" spans="1:7" x14ac:dyDescent="0.2">
      <c r="A199" s="301" t="s">
        <v>478</v>
      </c>
      <c r="B199" s="302" t="s">
        <v>804</v>
      </c>
      <c r="C199" s="308" t="s">
        <v>805</v>
      </c>
      <c r="D199" s="303" t="s">
        <v>44</v>
      </c>
      <c r="E199" s="499">
        <v>4.7600000000000003E-2</v>
      </c>
      <c r="F199" s="440"/>
      <c r="G199" s="441">
        <f>TRUNC(E199*F199,2)</f>
        <v>0</v>
      </c>
    </row>
    <row r="200" spans="1:7" x14ac:dyDescent="0.2">
      <c r="A200" s="301" t="s">
        <v>478</v>
      </c>
      <c r="B200" s="302">
        <v>88247</v>
      </c>
      <c r="C200" s="308" t="s">
        <v>806</v>
      </c>
      <c r="D200" s="303" t="s">
        <v>44</v>
      </c>
      <c r="E200" s="499">
        <v>4.7600000000000003E-2</v>
      </c>
      <c r="F200" s="440"/>
      <c r="G200" s="441">
        <f t="shared" ref="G200:G202" si="26">TRUNC(E200*F200,2)</f>
        <v>0</v>
      </c>
    </row>
    <row r="201" spans="1:7" ht="22.5" x14ac:dyDescent="0.2">
      <c r="A201" s="301" t="s">
        <v>500</v>
      </c>
      <c r="B201" s="302">
        <v>1570</v>
      </c>
      <c r="C201" s="308" t="s">
        <v>866</v>
      </c>
      <c r="D201" s="303" t="s">
        <v>553</v>
      </c>
      <c r="E201" s="499">
        <v>1</v>
      </c>
      <c r="F201" s="440"/>
      <c r="G201" s="441">
        <f t="shared" si="26"/>
        <v>0</v>
      </c>
    </row>
    <row r="202" spans="1:7" ht="22.5" x14ac:dyDescent="0.2">
      <c r="A202" s="301" t="s">
        <v>500</v>
      </c>
      <c r="B202" s="302">
        <v>34653</v>
      </c>
      <c r="C202" s="308" t="s">
        <v>867</v>
      </c>
      <c r="D202" s="303" t="s">
        <v>553</v>
      </c>
      <c r="E202" s="499">
        <v>1</v>
      </c>
      <c r="F202" s="440"/>
      <c r="G202" s="441">
        <f t="shared" si="26"/>
        <v>0</v>
      </c>
    </row>
    <row r="203" spans="1:7" ht="15.75" customHeight="1" x14ac:dyDescent="0.2">
      <c r="A203" s="304"/>
      <c r="B203" s="305"/>
      <c r="C203" s="305"/>
      <c r="D203" s="305"/>
      <c r="E203" s="500"/>
      <c r="F203" s="306"/>
      <c r="G203" s="307"/>
    </row>
    <row r="204" spans="1:7" ht="22.5" x14ac:dyDescent="0.2">
      <c r="A204" s="437" t="s">
        <v>868</v>
      </c>
      <c r="B204" s="442" t="s">
        <v>623</v>
      </c>
      <c r="C204" s="436" t="s">
        <v>624</v>
      </c>
      <c r="D204" s="295" t="s">
        <v>553</v>
      </c>
      <c r="E204" s="498"/>
      <c r="F204" s="296"/>
      <c r="G204" s="439">
        <f>SUM(G205:G208)</f>
        <v>0</v>
      </c>
    </row>
    <row r="205" spans="1:7" x14ac:dyDescent="0.2">
      <c r="A205" s="301" t="s">
        <v>478</v>
      </c>
      <c r="B205" s="302" t="s">
        <v>804</v>
      </c>
      <c r="C205" s="308" t="s">
        <v>805</v>
      </c>
      <c r="D205" s="303" t="s">
        <v>44</v>
      </c>
      <c r="E205" s="499">
        <v>6.6299999999999998E-2</v>
      </c>
      <c r="F205" s="440"/>
      <c r="G205" s="441">
        <f>TRUNC(E205*F205,2)</f>
        <v>0</v>
      </c>
    </row>
    <row r="206" spans="1:7" x14ac:dyDescent="0.2">
      <c r="A206" s="301" t="s">
        <v>478</v>
      </c>
      <c r="B206" s="302">
        <v>88247</v>
      </c>
      <c r="C206" s="308" t="s">
        <v>806</v>
      </c>
      <c r="D206" s="303" t="s">
        <v>44</v>
      </c>
      <c r="E206" s="499">
        <v>6.6299999999999998E-2</v>
      </c>
      <c r="F206" s="440"/>
      <c r="G206" s="441">
        <f t="shared" ref="G206:G208" si="27">TRUNC(E206*F206,2)</f>
        <v>0</v>
      </c>
    </row>
    <row r="207" spans="1:7" ht="22.5" x14ac:dyDescent="0.2">
      <c r="A207" s="301" t="s">
        <v>500</v>
      </c>
      <c r="B207" s="302">
        <v>1571</v>
      </c>
      <c r="C207" s="308" t="s">
        <v>869</v>
      </c>
      <c r="D207" s="303" t="s">
        <v>553</v>
      </c>
      <c r="E207" s="499">
        <v>1</v>
      </c>
      <c r="F207" s="440"/>
      <c r="G207" s="441">
        <f t="shared" si="27"/>
        <v>0</v>
      </c>
    </row>
    <row r="208" spans="1:7" ht="22.5" x14ac:dyDescent="0.2">
      <c r="A208" s="301" t="s">
        <v>500</v>
      </c>
      <c r="B208" s="302">
        <v>34653</v>
      </c>
      <c r="C208" s="308" t="s">
        <v>867</v>
      </c>
      <c r="D208" s="303" t="s">
        <v>553</v>
      </c>
      <c r="E208" s="499">
        <v>1</v>
      </c>
      <c r="F208" s="440"/>
      <c r="G208" s="441">
        <f t="shared" si="27"/>
        <v>0</v>
      </c>
    </row>
    <row r="209" spans="1:7" ht="15.75" customHeight="1" x14ac:dyDescent="0.2">
      <c r="A209" s="304"/>
      <c r="B209" s="305"/>
      <c r="C209" s="305"/>
      <c r="D209" s="305"/>
      <c r="E209" s="500"/>
      <c r="F209" s="306"/>
      <c r="G209" s="307"/>
    </row>
    <row r="210" spans="1:7" ht="22.5" x14ac:dyDescent="0.2">
      <c r="A210" s="437" t="s">
        <v>870</v>
      </c>
      <c r="B210" s="442" t="s">
        <v>625</v>
      </c>
      <c r="C210" s="436" t="s">
        <v>938</v>
      </c>
      <c r="D210" s="295" t="s">
        <v>553</v>
      </c>
      <c r="E210" s="498"/>
      <c r="F210" s="438"/>
      <c r="G210" s="439">
        <f>SUM(G211:G214)</f>
        <v>0</v>
      </c>
    </row>
    <row r="211" spans="1:7" x14ac:dyDescent="0.2">
      <c r="A211" s="301" t="s">
        <v>478</v>
      </c>
      <c r="B211" s="302" t="s">
        <v>804</v>
      </c>
      <c r="C211" s="308" t="s">
        <v>805</v>
      </c>
      <c r="D211" s="303" t="s">
        <v>44</v>
      </c>
      <c r="E211" s="499">
        <v>0.1988</v>
      </c>
      <c r="F211" s="440"/>
      <c r="G211" s="441">
        <f>TRUNC(E211*F211,2)</f>
        <v>0</v>
      </c>
    </row>
    <row r="212" spans="1:7" x14ac:dyDescent="0.2">
      <c r="A212" s="301" t="s">
        <v>478</v>
      </c>
      <c r="B212" s="302">
        <v>88247</v>
      </c>
      <c r="C212" s="308" t="s">
        <v>806</v>
      </c>
      <c r="D212" s="303" t="s">
        <v>44</v>
      </c>
      <c r="E212" s="499">
        <v>0.1988</v>
      </c>
      <c r="F212" s="440"/>
      <c r="G212" s="441">
        <f t="shared" ref="G212:G214" si="28">TRUNC(E212*F212,2)</f>
        <v>0</v>
      </c>
    </row>
    <row r="213" spans="1:7" ht="22.5" x14ac:dyDescent="0.2">
      <c r="A213" s="301" t="s">
        <v>500</v>
      </c>
      <c r="B213" s="302">
        <v>1571</v>
      </c>
      <c r="C213" s="308" t="s">
        <v>869</v>
      </c>
      <c r="D213" s="303" t="s">
        <v>553</v>
      </c>
      <c r="E213" s="499">
        <v>3</v>
      </c>
      <c r="F213" s="440"/>
      <c r="G213" s="441">
        <f t="shared" si="28"/>
        <v>0</v>
      </c>
    </row>
    <row r="214" spans="1:7" x14ac:dyDescent="0.2">
      <c r="A214" s="301" t="s">
        <v>500</v>
      </c>
      <c r="B214" s="302">
        <v>34709</v>
      </c>
      <c r="C214" s="308" t="s">
        <v>871</v>
      </c>
      <c r="D214" s="303" t="s">
        <v>553</v>
      </c>
      <c r="E214" s="499">
        <v>1</v>
      </c>
      <c r="F214" s="440"/>
      <c r="G214" s="441">
        <f t="shared" si="28"/>
        <v>0</v>
      </c>
    </row>
    <row r="215" spans="1:7" ht="15.75" customHeight="1" x14ac:dyDescent="0.2">
      <c r="A215" s="304"/>
      <c r="B215" s="305"/>
      <c r="C215" s="305"/>
      <c r="D215" s="305"/>
      <c r="E215" s="500"/>
      <c r="F215" s="306"/>
      <c r="G215" s="307"/>
    </row>
    <row r="216" spans="1:7" ht="22.5" x14ac:dyDescent="0.2">
      <c r="A216" s="437" t="s">
        <v>872</v>
      </c>
      <c r="B216" s="442" t="s">
        <v>627</v>
      </c>
      <c r="C216" s="436" t="s">
        <v>628</v>
      </c>
      <c r="D216" s="295" t="s">
        <v>553</v>
      </c>
      <c r="E216" s="498"/>
      <c r="F216" s="296"/>
      <c r="G216" s="439">
        <f>SUM(G217:G219)</f>
        <v>0</v>
      </c>
    </row>
    <row r="217" spans="1:7" x14ac:dyDescent="0.2">
      <c r="A217" s="301" t="s">
        <v>478</v>
      </c>
      <c r="B217" s="302" t="s">
        <v>804</v>
      </c>
      <c r="C217" s="308" t="s">
        <v>805</v>
      </c>
      <c r="D217" s="303" t="s">
        <v>44</v>
      </c>
      <c r="E217" s="499">
        <v>0.3</v>
      </c>
      <c r="F217" s="440"/>
      <c r="G217" s="441">
        <f>TRUNC(E217*F217,2)</f>
        <v>0</v>
      </c>
    </row>
    <row r="218" spans="1:7" x14ac:dyDescent="0.2">
      <c r="A218" s="301" t="s">
        <v>478</v>
      </c>
      <c r="B218" s="302">
        <v>88247</v>
      </c>
      <c r="C218" s="308" t="s">
        <v>806</v>
      </c>
      <c r="D218" s="303" t="s">
        <v>44</v>
      </c>
      <c r="E218" s="499">
        <v>0.3</v>
      </c>
      <c r="F218" s="440"/>
      <c r="G218" s="441">
        <f t="shared" ref="G218:G219" si="29">TRUNC(E218*F218,2)</f>
        <v>0</v>
      </c>
    </row>
    <row r="219" spans="1:7" ht="22.5" x14ac:dyDescent="0.2">
      <c r="A219" s="301" t="s">
        <v>500</v>
      </c>
      <c r="B219" s="302">
        <v>39467</v>
      </c>
      <c r="C219" s="308" t="s">
        <v>873</v>
      </c>
      <c r="D219" s="303" t="s">
        <v>553</v>
      </c>
      <c r="E219" s="499">
        <v>1</v>
      </c>
      <c r="F219" s="440"/>
      <c r="G219" s="441">
        <f t="shared" si="29"/>
        <v>0</v>
      </c>
    </row>
    <row r="220" spans="1:7" ht="15.75" customHeight="1" x14ac:dyDescent="0.2">
      <c r="A220" s="304"/>
      <c r="B220" s="305"/>
      <c r="C220" s="305"/>
      <c r="D220" s="305"/>
      <c r="E220" s="500"/>
      <c r="F220" s="306"/>
      <c r="G220" s="307"/>
    </row>
    <row r="221" spans="1:7" ht="22.5" x14ac:dyDescent="0.2">
      <c r="A221" s="437" t="s">
        <v>874</v>
      </c>
      <c r="B221" s="442" t="s">
        <v>629</v>
      </c>
      <c r="C221" s="436" t="s">
        <v>630</v>
      </c>
      <c r="D221" s="295" t="s">
        <v>46</v>
      </c>
      <c r="E221" s="498"/>
      <c r="F221" s="438"/>
      <c r="G221" s="439">
        <f>SUM(G222:G225)</f>
        <v>0</v>
      </c>
    </row>
    <row r="222" spans="1:7" x14ac:dyDescent="0.2">
      <c r="A222" s="301" t="s">
        <v>478</v>
      </c>
      <c r="B222" s="302" t="s">
        <v>804</v>
      </c>
      <c r="C222" s="308" t="s">
        <v>805</v>
      </c>
      <c r="D222" s="303" t="s">
        <v>44</v>
      </c>
      <c r="E222" s="499">
        <v>0.31890000000000002</v>
      </c>
      <c r="F222" s="440"/>
      <c r="G222" s="441">
        <f>TRUNC(E222*F222,2)</f>
        <v>0</v>
      </c>
    </row>
    <row r="223" spans="1:7" x14ac:dyDescent="0.2">
      <c r="A223" s="301" t="s">
        <v>478</v>
      </c>
      <c r="B223" s="302">
        <v>88247</v>
      </c>
      <c r="C223" s="308" t="s">
        <v>806</v>
      </c>
      <c r="D223" s="303" t="s">
        <v>44</v>
      </c>
      <c r="E223" s="499">
        <v>0.31890000000000002</v>
      </c>
      <c r="F223" s="440"/>
      <c r="G223" s="441">
        <f t="shared" ref="G223:G225" si="30">TRUNC(E223*F223,2)</f>
        <v>0</v>
      </c>
    </row>
    <row r="224" spans="1:7" ht="22.5" x14ac:dyDescent="0.2">
      <c r="A224" s="301" t="s">
        <v>478</v>
      </c>
      <c r="B224" s="302">
        <v>98463</v>
      </c>
      <c r="C224" s="308" t="s">
        <v>875</v>
      </c>
      <c r="D224" s="303" t="s">
        <v>553</v>
      </c>
      <c r="E224" s="499">
        <v>0.66669999999999996</v>
      </c>
      <c r="F224" s="440"/>
      <c r="G224" s="441">
        <f t="shared" si="30"/>
        <v>0</v>
      </c>
    </row>
    <row r="225" spans="1:7" x14ac:dyDescent="0.2">
      <c r="A225" s="301" t="s">
        <v>500</v>
      </c>
      <c r="B225" s="302">
        <v>867</v>
      </c>
      <c r="C225" s="308" t="s">
        <v>876</v>
      </c>
      <c r="D225" s="303" t="s">
        <v>46</v>
      </c>
      <c r="E225" s="499">
        <v>1.05</v>
      </c>
      <c r="F225" s="440"/>
      <c r="G225" s="441">
        <f t="shared" si="30"/>
        <v>0</v>
      </c>
    </row>
    <row r="226" spans="1:7" ht="15.75" customHeight="1" x14ac:dyDescent="0.2">
      <c r="A226" s="304"/>
      <c r="B226" s="305"/>
      <c r="C226" s="305"/>
      <c r="D226" s="305"/>
      <c r="E226" s="500"/>
      <c r="F226" s="306"/>
      <c r="G226" s="307"/>
    </row>
    <row r="227" spans="1:7" ht="22.5" x14ac:dyDescent="0.2">
      <c r="A227" s="437" t="s">
        <v>877</v>
      </c>
      <c r="B227" s="442" t="s">
        <v>631</v>
      </c>
      <c r="C227" s="436" t="s">
        <v>632</v>
      </c>
      <c r="D227" s="295" t="s">
        <v>553</v>
      </c>
      <c r="E227" s="498"/>
      <c r="F227" s="438"/>
      <c r="G227" s="439">
        <f>SUM(G228:G231)</f>
        <v>0</v>
      </c>
    </row>
    <row r="228" spans="1:7" x14ac:dyDescent="0.2">
      <c r="A228" s="301" t="s">
        <v>478</v>
      </c>
      <c r="B228" s="302" t="s">
        <v>804</v>
      </c>
      <c r="C228" s="308" t="s">
        <v>805</v>
      </c>
      <c r="D228" s="303" t="s">
        <v>44</v>
      </c>
      <c r="E228" s="499">
        <v>0.38819999999999999</v>
      </c>
      <c r="F228" s="440"/>
      <c r="G228" s="441">
        <f>TRUNC(E228*F228,2)</f>
        <v>0</v>
      </c>
    </row>
    <row r="229" spans="1:7" x14ac:dyDescent="0.2">
      <c r="A229" s="301" t="s">
        <v>478</v>
      </c>
      <c r="B229" s="302">
        <v>88247</v>
      </c>
      <c r="C229" s="308" t="s">
        <v>806</v>
      </c>
      <c r="D229" s="303" t="s">
        <v>44</v>
      </c>
      <c r="E229" s="499">
        <v>0.38819999999999999</v>
      </c>
      <c r="F229" s="440"/>
      <c r="G229" s="441">
        <f t="shared" ref="G229:G231" si="31">TRUNC(E229*F229,2)</f>
        <v>0</v>
      </c>
    </row>
    <row r="230" spans="1:7" ht="33.75" x14ac:dyDescent="0.2">
      <c r="A230" s="301" t="s">
        <v>478</v>
      </c>
      <c r="B230" s="302">
        <v>104749</v>
      </c>
      <c r="C230" s="308" t="s">
        <v>878</v>
      </c>
      <c r="D230" s="303" t="s">
        <v>553</v>
      </c>
      <c r="E230" s="499">
        <v>1</v>
      </c>
      <c r="F230" s="440"/>
      <c r="G230" s="441">
        <f t="shared" si="31"/>
        <v>0</v>
      </c>
    </row>
    <row r="231" spans="1:7" ht="22.5" x14ac:dyDescent="0.2">
      <c r="A231" s="301" t="s">
        <v>500</v>
      </c>
      <c r="B231" s="302">
        <v>3378</v>
      </c>
      <c r="C231" s="308" t="s">
        <v>879</v>
      </c>
      <c r="D231" s="303" t="s">
        <v>553</v>
      </c>
      <c r="E231" s="499">
        <v>1</v>
      </c>
      <c r="F231" s="440"/>
      <c r="G231" s="441">
        <f t="shared" si="31"/>
        <v>0</v>
      </c>
    </row>
    <row r="232" spans="1:7" ht="15.75" customHeight="1" x14ac:dyDescent="0.2">
      <c r="A232" s="304"/>
      <c r="B232" s="305"/>
      <c r="C232" s="305"/>
      <c r="D232" s="305"/>
      <c r="E232" s="500"/>
      <c r="F232" s="306"/>
      <c r="G232" s="307"/>
    </row>
    <row r="233" spans="1:7" ht="22.5" x14ac:dyDescent="0.2">
      <c r="A233" s="437" t="s">
        <v>880</v>
      </c>
      <c r="B233" s="442" t="s">
        <v>633</v>
      </c>
      <c r="C233" s="436" t="s">
        <v>634</v>
      </c>
      <c r="D233" s="295" t="s">
        <v>553</v>
      </c>
      <c r="E233" s="498"/>
      <c r="F233" s="438"/>
      <c r="G233" s="439">
        <f>SUM(G234:G237)</f>
        <v>0</v>
      </c>
    </row>
    <row r="234" spans="1:7" x14ac:dyDescent="0.2">
      <c r="A234" s="301" t="s">
        <v>478</v>
      </c>
      <c r="B234" s="302" t="s">
        <v>804</v>
      </c>
      <c r="C234" s="308" t="s">
        <v>805</v>
      </c>
      <c r="D234" s="303" t="s">
        <v>44</v>
      </c>
      <c r="E234" s="499">
        <v>1.6799999999999999E-2</v>
      </c>
      <c r="F234" s="440"/>
      <c r="G234" s="441">
        <f>TRUNC(E234*F234,2)</f>
        <v>0</v>
      </c>
    </row>
    <row r="235" spans="1:7" x14ac:dyDescent="0.2">
      <c r="A235" s="301" t="s">
        <v>478</v>
      </c>
      <c r="B235" s="302">
        <v>88247</v>
      </c>
      <c r="C235" s="308" t="s">
        <v>806</v>
      </c>
      <c r="D235" s="303" t="s">
        <v>44</v>
      </c>
      <c r="E235" s="499">
        <v>1.6799999999999999E-2</v>
      </c>
      <c r="F235" s="440"/>
      <c r="G235" s="441">
        <f t="shared" ref="G235:G237" si="32">TRUNC(E235*F235,2)</f>
        <v>0</v>
      </c>
    </row>
    <row r="236" spans="1:7" ht="22.5" x14ac:dyDescent="0.2">
      <c r="A236" s="301" t="s">
        <v>500</v>
      </c>
      <c r="B236" s="302">
        <v>21127</v>
      </c>
      <c r="C236" s="308" t="s">
        <v>823</v>
      </c>
      <c r="D236" s="303" t="s">
        <v>553</v>
      </c>
      <c r="E236" s="499">
        <v>2.1000000000000001E-2</v>
      </c>
      <c r="F236" s="440"/>
      <c r="G236" s="441">
        <f t="shared" si="32"/>
        <v>0</v>
      </c>
    </row>
    <row r="237" spans="1:7" x14ac:dyDescent="0.2">
      <c r="A237" s="301" t="s">
        <v>765</v>
      </c>
      <c r="B237" s="302" t="s">
        <v>882</v>
      </c>
      <c r="C237" s="443" t="s">
        <v>897</v>
      </c>
      <c r="D237" s="303" t="s">
        <v>553</v>
      </c>
      <c r="E237" s="499">
        <v>1</v>
      </c>
      <c r="F237" s="440"/>
      <c r="G237" s="441">
        <f t="shared" si="32"/>
        <v>0</v>
      </c>
    </row>
    <row r="238" spans="1:7" ht="15.75" customHeight="1" x14ac:dyDescent="0.2">
      <c r="A238" s="304"/>
      <c r="B238" s="305"/>
      <c r="C238" s="305"/>
      <c r="D238" s="305"/>
      <c r="E238" s="500"/>
      <c r="F238" s="306"/>
      <c r="G238" s="307"/>
    </row>
    <row r="239" spans="1:7" ht="22.5" x14ac:dyDescent="0.2">
      <c r="A239" s="437" t="s">
        <v>881</v>
      </c>
      <c r="B239" s="442" t="s">
        <v>635</v>
      </c>
      <c r="C239" s="436" t="s">
        <v>636</v>
      </c>
      <c r="D239" s="295" t="s">
        <v>553</v>
      </c>
      <c r="E239" s="498"/>
      <c r="F239" s="438"/>
      <c r="G239" s="439">
        <f>SUM(G240:G242)</f>
        <v>0</v>
      </c>
    </row>
    <row r="240" spans="1:7" x14ac:dyDescent="0.2">
      <c r="A240" s="301" t="s">
        <v>478</v>
      </c>
      <c r="B240" s="302" t="s">
        <v>804</v>
      </c>
      <c r="C240" s="308" t="s">
        <v>805</v>
      </c>
      <c r="D240" s="303" t="s">
        <v>44</v>
      </c>
      <c r="E240" s="499">
        <v>0.17349999999999999</v>
      </c>
      <c r="F240" s="440"/>
      <c r="G240" s="441">
        <f>TRUNC(E240*F240,2)</f>
        <v>0</v>
      </c>
    </row>
    <row r="241" spans="1:7" x14ac:dyDescent="0.2">
      <c r="A241" s="301" t="s">
        <v>478</v>
      </c>
      <c r="B241" s="302">
        <v>88247</v>
      </c>
      <c r="C241" s="308" t="s">
        <v>806</v>
      </c>
      <c r="D241" s="303" t="s">
        <v>44</v>
      </c>
      <c r="E241" s="499">
        <v>0.41649999999999998</v>
      </c>
      <c r="F241" s="440"/>
      <c r="G241" s="441">
        <f t="shared" ref="G241:G242" si="33">TRUNC(E241*F241,2)</f>
        <v>0</v>
      </c>
    </row>
    <row r="242" spans="1:7" ht="22.5" x14ac:dyDescent="0.2">
      <c r="A242" s="301" t="s">
        <v>765</v>
      </c>
      <c r="B242" s="302" t="s">
        <v>883</v>
      </c>
      <c r="C242" s="443" t="s">
        <v>896</v>
      </c>
      <c r="D242" s="303" t="s">
        <v>553</v>
      </c>
      <c r="E242" s="499">
        <v>1</v>
      </c>
      <c r="F242" s="440"/>
      <c r="G242" s="441">
        <f t="shared" si="33"/>
        <v>0</v>
      </c>
    </row>
    <row r="243" spans="1:7" ht="15.75" customHeight="1" x14ac:dyDescent="0.2">
      <c r="A243" s="304"/>
      <c r="B243" s="305"/>
      <c r="C243" s="305"/>
      <c r="D243" s="305"/>
      <c r="E243" s="500"/>
      <c r="F243" s="306"/>
      <c r="G243" s="307"/>
    </row>
    <row r="244" spans="1:7" ht="33.75" x14ac:dyDescent="0.2">
      <c r="A244" s="437" t="s">
        <v>884</v>
      </c>
      <c r="B244" s="442" t="s">
        <v>638</v>
      </c>
      <c r="C244" s="436" t="s">
        <v>639</v>
      </c>
      <c r="D244" s="295" t="s">
        <v>553</v>
      </c>
      <c r="E244" s="498"/>
      <c r="F244" s="438"/>
      <c r="G244" s="439">
        <f>SUM(G245:G255)</f>
        <v>0</v>
      </c>
    </row>
    <row r="245" spans="1:7" x14ac:dyDescent="0.2">
      <c r="A245" s="301" t="s">
        <v>478</v>
      </c>
      <c r="B245" s="302" t="s">
        <v>804</v>
      </c>
      <c r="C245" s="308" t="s">
        <v>805</v>
      </c>
      <c r="D245" s="303" t="s">
        <v>44</v>
      </c>
      <c r="E245" s="499">
        <v>2.2494999999999998</v>
      </c>
      <c r="F245" s="440"/>
      <c r="G245" s="441">
        <f>TRUNC(E245*F245,2)</f>
        <v>0</v>
      </c>
    </row>
    <row r="246" spans="1:7" x14ac:dyDescent="0.2">
      <c r="A246" s="301" t="s">
        <v>478</v>
      </c>
      <c r="B246" s="302">
        <v>88247</v>
      </c>
      <c r="C246" s="308" t="s">
        <v>806</v>
      </c>
      <c r="D246" s="303" t="s">
        <v>44</v>
      </c>
      <c r="E246" s="499">
        <v>1.5205</v>
      </c>
      <c r="F246" s="440"/>
      <c r="G246" s="441">
        <f t="shared" ref="G246:G254" si="34">TRUNC(E246*F246,2)</f>
        <v>0</v>
      </c>
    </row>
    <row r="247" spans="1:7" ht="22.5" x14ac:dyDescent="0.2">
      <c r="A247" s="301" t="s">
        <v>500</v>
      </c>
      <c r="B247" s="302">
        <v>420</v>
      </c>
      <c r="C247" s="308" t="s">
        <v>885</v>
      </c>
      <c r="D247" s="303" t="s">
        <v>553</v>
      </c>
      <c r="E247" s="499">
        <v>2</v>
      </c>
      <c r="F247" s="440"/>
      <c r="G247" s="441">
        <f t="shared" si="34"/>
        <v>0</v>
      </c>
    </row>
    <row r="248" spans="1:7" x14ac:dyDescent="0.2">
      <c r="A248" s="301" t="s">
        <v>500</v>
      </c>
      <c r="B248" s="302">
        <v>34519</v>
      </c>
      <c r="C248" s="308" t="s">
        <v>886</v>
      </c>
      <c r="D248" s="303" t="s">
        <v>553</v>
      </c>
      <c r="E248" s="499">
        <v>1</v>
      </c>
      <c r="F248" s="440"/>
      <c r="G248" s="441">
        <f t="shared" si="34"/>
        <v>0</v>
      </c>
    </row>
    <row r="249" spans="1:7" ht="22.5" x14ac:dyDescent="0.2">
      <c r="A249" s="301" t="s">
        <v>500</v>
      </c>
      <c r="B249" s="302">
        <v>12366</v>
      </c>
      <c r="C249" s="308" t="s">
        <v>887</v>
      </c>
      <c r="D249" s="303" t="s">
        <v>553</v>
      </c>
      <c r="E249" s="499">
        <v>1</v>
      </c>
      <c r="F249" s="440"/>
      <c r="G249" s="441">
        <f t="shared" si="34"/>
        <v>0</v>
      </c>
    </row>
    <row r="250" spans="1:7" ht="33.75" x14ac:dyDescent="0.2">
      <c r="A250" s="301" t="s">
        <v>478</v>
      </c>
      <c r="B250" s="302">
        <v>100579</v>
      </c>
      <c r="C250" s="308" t="s">
        <v>888</v>
      </c>
      <c r="D250" s="303" t="s">
        <v>553</v>
      </c>
      <c r="E250" s="499">
        <v>1</v>
      </c>
      <c r="F250" s="440"/>
      <c r="G250" s="441">
        <f t="shared" si="34"/>
        <v>0</v>
      </c>
    </row>
    <row r="251" spans="1:7" ht="22.5" x14ac:dyDescent="0.2">
      <c r="A251" s="301" t="s">
        <v>478</v>
      </c>
      <c r="B251" s="302">
        <v>100862</v>
      </c>
      <c r="C251" s="308" t="s">
        <v>889</v>
      </c>
      <c r="D251" s="303" t="s">
        <v>553</v>
      </c>
      <c r="E251" s="499">
        <v>2</v>
      </c>
      <c r="F251" s="440"/>
      <c r="G251" s="441">
        <f t="shared" si="34"/>
        <v>0</v>
      </c>
    </row>
    <row r="252" spans="1:7" ht="22.5" x14ac:dyDescent="0.2">
      <c r="A252" s="301" t="s">
        <v>500</v>
      </c>
      <c r="B252" s="302">
        <v>441</v>
      </c>
      <c r="C252" s="308" t="s">
        <v>890</v>
      </c>
      <c r="D252" s="303" t="s">
        <v>553</v>
      </c>
      <c r="E252" s="499">
        <v>4</v>
      </c>
      <c r="F252" s="440"/>
      <c r="G252" s="441">
        <f t="shared" si="34"/>
        <v>0</v>
      </c>
    </row>
    <row r="253" spans="1:7" ht="22.5" x14ac:dyDescent="0.2">
      <c r="A253" s="301" t="s">
        <v>500</v>
      </c>
      <c r="B253" s="302">
        <v>430</v>
      </c>
      <c r="C253" s="308" t="s">
        <v>891</v>
      </c>
      <c r="D253" s="303" t="s">
        <v>553</v>
      </c>
      <c r="E253" s="499">
        <v>1</v>
      </c>
      <c r="F253" s="440"/>
      <c r="G253" s="441">
        <f t="shared" si="34"/>
        <v>0</v>
      </c>
    </row>
    <row r="254" spans="1:7" ht="22.5" x14ac:dyDescent="0.2">
      <c r="A254" s="301" t="s">
        <v>500</v>
      </c>
      <c r="B254" s="302">
        <v>442</v>
      </c>
      <c r="C254" s="308" t="s">
        <v>892</v>
      </c>
      <c r="D254" s="303" t="s">
        <v>553</v>
      </c>
      <c r="E254" s="499">
        <v>5</v>
      </c>
      <c r="F254" s="440"/>
      <c r="G254" s="441">
        <f t="shared" si="34"/>
        <v>0</v>
      </c>
    </row>
    <row r="255" spans="1:7" ht="22.5" x14ac:dyDescent="0.2">
      <c r="A255" s="301" t="s">
        <v>765</v>
      </c>
      <c r="B255" s="302" t="s">
        <v>893</v>
      </c>
      <c r="C255" s="443" t="s">
        <v>895</v>
      </c>
      <c r="D255" s="303" t="s">
        <v>553</v>
      </c>
      <c r="E255" s="499">
        <v>3</v>
      </c>
      <c r="F255" s="440"/>
      <c r="G255" s="441">
        <f t="shared" ref="G255" si="35">TRUNC(E255*F255,2)</f>
        <v>0</v>
      </c>
    </row>
    <row r="256" spans="1:7" ht="15.75" customHeight="1" x14ac:dyDescent="0.2">
      <c r="A256" s="304"/>
      <c r="B256" s="305"/>
      <c r="C256" s="305"/>
      <c r="D256" s="305"/>
      <c r="E256" s="500"/>
      <c r="F256" s="306"/>
      <c r="G256" s="307"/>
    </row>
    <row r="257" spans="1:7" ht="33.75" x14ac:dyDescent="0.2">
      <c r="A257" s="437" t="s">
        <v>894</v>
      </c>
      <c r="B257" s="442" t="s">
        <v>640</v>
      </c>
      <c r="C257" s="436" t="s">
        <v>641</v>
      </c>
      <c r="D257" s="295" t="s">
        <v>553</v>
      </c>
      <c r="E257" s="498"/>
      <c r="F257" s="438"/>
      <c r="G257" s="439">
        <f>SUM(G258:G268)</f>
        <v>0</v>
      </c>
    </row>
    <row r="258" spans="1:7" x14ac:dyDescent="0.2">
      <c r="A258" s="301" t="s">
        <v>478</v>
      </c>
      <c r="B258" s="302" t="s">
        <v>804</v>
      </c>
      <c r="C258" s="308" t="s">
        <v>805</v>
      </c>
      <c r="D258" s="303" t="s">
        <v>44</v>
      </c>
      <c r="E258" s="499">
        <v>3.4989999999999997</v>
      </c>
      <c r="F258" s="440"/>
      <c r="G258" s="441">
        <f>TRUNC(E258*F258,2)</f>
        <v>0</v>
      </c>
    </row>
    <row r="259" spans="1:7" x14ac:dyDescent="0.2">
      <c r="A259" s="301" t="s">
        <v>478</v>
      </c>
      <c r="B259" s="302">
        <v>88247</v>
      </c>
      <c r="C259" s="308" t="s">
        <v>806</v>
      </c>
      <c r="D259" s="303" t="s">
        <v>44</v>
      </c>
      <c r="E259" s="499">
        <v>2.0409999999999999</v>
      </c>
      <c r="F259" s="440"/>
      <c r="G259" s="441">
        <f t="shared" ref="G259:G268" si="36">TRUNC(E259*F259,2)</f>
        <v>0</v>
      </c>
    </row>
    <row r="260" spans="1:7" ht="22.5" x14ac:dyDescent="0.2">
      <c r="A260" s="301" t="s">
        <v>500</v>
      </c>
      <c r="B260" s="302">
        <v>420</v>
      </c>
      <c r="C260" s="308" t="s">
        <v>885</v>
      </c>
      <c r="D260" s="303" t="s">
        <v>553</v>
      </c>
      <c r="E260" s="499">
        <v>2</v>
      </c>
      <c r="F260" s="440"/>
      <c r="G260" s="441">
        <f t="shared" si="36"/>
        <v>0</v>
      </c>
    </row>
    <row r="261" spans="1:7" x14ac:dyDescent="0.2">
      <c r="A261" s="301" t="s">
        <v>500</v>
      </c>
      <c r="B261" s="302">
        <v>34519</v>
      </c>
      <c r="C261" s="308" t="s">
        <v>886</v>
      </c>
      <c r="D261" s="303" t="s">
        <v>553</v>
      </c>
      <c r="E261" s="499">
        <v>2</v>
      </c>
      <c r="F261" s="440"/>
      <c r="G261" s="441">
        <f t="shared" si="36"/>
        <v>0</v>
      </c>
    </row>
    <row r="262" spans="1:7" ht="22.5" x14ac:dyDescent="0.2">
      <c r="A262" s="301" t="s">
        <v>500</v>
      </c>
      <c r="B262" s="302">
        <v>12366</v>
      </c>
      <c r="C262" s="308" t="s">
        <v>887</v>
      </c>
      <c r="D262" s="303" t="s">
        <v>553</v>
      </c>
      <c r="E262" s="499">
        <v>1</v>
      </c>
      <c r="F262" s="440"/>
      <c r="G262" s="441">
        <f t="shared" si="36"/>
        <v>0</v>
      </c>
    </row>
    <row r="263" spans="1:7" ht="33.75" x14ac:dyDescent="0.2">
      <c r="A263" s="301" t="s">
        <v>478</v>
      </c>
      <c r="B263" s="302">
        <v>100579</v>
      </c>
      <c r="C263" s="308" t="s">
        <v>888</v>
      </c>
      <c r="D263" s="303" t="s">
        <v>553</v>
      </c>
      <c r="E263" s="499">
        <v>1</v>
      </c>
      <c r="F263" s="440"/>
      <c r="G263" s="441">
        <f t="shared" si="36"/>
        <v>0</v>
      </c>
    </row>
    <row r="264" spans="1:7" ht="22.5" x14ac:dyDescent="0.2">
      <c r="A264" s="301" t="s">
        <v>478</v>
      </c>
      <c r="B264" s="302">
        <v>100862</v>
      </c>
      <c r="C264" s="308" t="s">
        <v>889</v>
      </c>
      <c r="D264" s="303" t="s">
        <v>553</v>
      </c>
      <c r="E264" s="499">
        <v>4</v>
      </c>
      <c r="F264" s="440"/>
      <c r="G264" s="441">
        <f t="shared" si="36"/>
        <v>0</v>
      </c>
    </row>
    <row r="265" spans="1:7" ht="22.5" x14ac:dyDescent="0.2">
      <c r="A265" s="301" t="s">
        <v>500</v>
      </c>
      <c r="B265" s="302">
        <v>441</v>
      </c>
      <c r="C265" s="308" t="s">
        <v>890</v>
      </c>
      <c r="D265" s="303" t="s">
        <v>553</v>
      </c>
      <c r="E265" s="499">
        <v>8</v>
      </c>
      <c r="F265" s="440"/>
      <c r="G265" s="441">
        <f t="shared" si="36"/>
        <v>0</v>
      </c>
    </row>
    <row r="266" spans="1:7" ht="22.5" x14ac:dyDescent="0.2">
      <c r="A266" s="301" t="s">
        <v>500</v>
      </c>
      <c r="B266" s="302">
        <v>430</v>
      </c>
      <c r="C266" s="308" t="s">
        <v>891</v>
      </c>
      <c r="D266" s="303" t="s">
        <v>553</v>
      </c>
      <c r="E266" s="499">
        <v>2</v>
      </c>
      <c r="F266" s="440"/>
      <c r="G266" s="441">
        <f t="shared" si="36"/>
        <v>0</v>
      </c>
    </row>
    <row r="267" spans="1:7" ht="22.5" x14ac:dyDescent="0.2">
      <c r="A267" s="301" t="s">
        <v>500</v>
      </c>
      <c r="B267" s="302">
        <v>442</v>
      </c>
      <c r="C267" s="308" t="s">
        <v>892</v>
      </c>
      <c r="D267" s="303" t="s">
        <v>553</v>
      </c>
      <c r="E267" s="499">
        <v>6</v>
      </c>
      <c r="F267" s="440"/>
      <c r="G267" s="441">
        <f t="shared" si="36"/>
        <v>0</v>
      </c>
    </row>
    <row r="268" spans="1:7" ht="22.5" x14ac:dyDescent="0.2">
      <c r="A268" s="301" t="s">
        <v>765</v>
      </c>
      <c r="B268" s="302" t="s">
        <v>893</v>
      </c>
      <c r="C268" s="443" t="s">
        <v>895</v>
      </c>
      <c r="D268" s="303" t="s">
        <v>553</v>
      </c>
      <c r="E268" s="499">
        <v>6</v>
      </c>
      <c r="F268" s="440"/>
      <c r="G268" s="441">
        <f t="shared" si="36"/>
        <v>0</v>
      </c>
    </row>
    <row r="269" spans="1:7" ht="15.75" customHeight="1" x14ac:dyDescent="0.2">
      <c r="A269" s="304"/>
      <c r="B269" s="305"/>
      <c r="C269" s="305"/>
      <c r="D269" s="305"/>
      <c r="E269" s="500"/>
      <c r="F269" s="306"/>
      <c r="G269" s="307"/>
    </row>
    <row r="270" spans="1:7" ht="33.75" x14ac:dyDescent="0.2">
      <c r="A270" s="437" t="s">
        <v>898</v>
      </c>
      <c r="B270" s="442" t="s">
        <v>899</v>
      </c>
      <c r="C270" s="436" t="s">
        <v>900</v>
      </c>
      <c r="D270" s="295" t="s">
        <v>553</v>
      </c>
      <c r="E270" s="498"/>
      <c r="F270" s="438"/>
      <c r="G270" s="439">
        <f>SUM(G271:G271)</f>
        <v>0</v>
      </c>
    </row>
    <row r="271" spans="1:7" ht="22.5" x14ac:dyDescent="0.2">
      <c r="A271" s="301" t="s">
        <v>479</v>
      </c>
      <c r="B271" s="302" t="s">
        <v>901</v>
      </c>
      <c r="C271" s="308" t="s">
        <v>900</v>
      </c>
      <c r="D271" s="303" t="s">
        <v>553</v>
      </c>
      <c r="E271" s="499">
        <v>1</v>
      </c>
      <c r="F271" s="440"/>
      <c r="G271" s="441">
        <f>TRUNC(E271*F271,2)</f>
        <v>0</v>
      </c>
    </row>
    <row r="272" spans="1:7" ht="15.75" customHeight="1" x14ac:dyDescent="0.2">
      <c r="A272" s="304"/>
      <c r="B272" s="305"/>
      <c r="C272" s="305"/>
      <c r="D272" s="305"/>
      <c r="E272" s="500"/>
      <c r="F272" s="306"/>
      <c r="G272" s="307"/>
    </row>
    <row r="273" spans="1:7" x14ac:dyDescent="0.2">
      <c r="A273" s="437" t="s">
        <v>902</v>
      </c>
      <c r="B273" s="442" t="s">
        <v>664</v>
      </c>
      <c r="C273" s="436" t="s">
        <v>665</v>
      </c>
      <c r="D273" s="295" t="s">
        <v>666</v>
      </c>
      <c r="E273" s="498"/>
      <c r="F273" s="438"/>
      <c r="G273" s="439">
        <f>SUM(G274:G275)</f>
        <v>0</v>
      </c>
    </row>
    <row r="274" spans="1:7" x14ac:dyDescent="0.2">
      <c r="A274" s="301" t="s">
        <v>928</v>
      </c>
      <c r="B274" s="302" t="s">
        <v>929</v>
      </c>
      <c r="C274" s="444" t="s">
        <v>931</v>
      </c>
      <c r="D274" s="303" t="s">
        <v>44</v>
      </c>
      <c r="E274" s="499">
        <v>66</v>
      </c>
      <c r="F274" s="440"/>
      <c r="G274" s="441">
        <f>TRUNC(E274*F274,2)</f>
        <v>0</v>
      </c>
    </row>
    <row r="275" spans="1:7" x14ac:dyDescent="0.2">
      <c r="A275" s="301" t="s">
        <v>928</v>
      </c>
      <c r="B275" s="302" t="s">
        <v>930</v>
      </c>
      <c r="C275" s="444" t="s">
        <v>932</v>
      </c>
      <c r="D275" s="303" t="s">
        <v>44</v>
      </c>
      <c r="E275" s="499">
        <v>116.49</v>
      </c>
      <c r="F275" s="440"/>
      <c r="G275" s="441">
        <f t="shared" ref="G275" si="37">TRUNC(E275*F275,2)</f>
        <v>0</v>
      </c>
    </row>
    <row r="276" spans="1:7" ht="15.75" customHeight="1" x14ac:dyDescent="0.2">
      <c r="A276" s="304"/>
      <c r="B276" s="305"/>
      <c r="C276" s="305"/>
      <c r="D276" s="305"/>
      <c r="E276" s="500"/>
      <c r="F276" s="306"/>
      <c r="G276" s="307"/>
    </row>
    <row r="277" spans="1:7" ht="22.5" x14ac:dyDescent="0.2">
      <c r="A277" s="437" t="s">
        <v>903</v>
      </c>
      <c r="B277" s="442" t="s">
        <v>852</v>
      </c>
      <c r="C277" s="436" t="s">
        <v>853</v>
      </c>
      <c r="D277" s="295" t="s">
        <v>553</v>
      </c>
      <c r="E277" s="498"/>
      <c r="F277" s="438"/>
      <c r="G277" s="439">
        <f>SUM(G278:G281)</f>
        <v>0</v>
      </c>
    </row>
    <row r="278" spans="1:7" x14ac:dyDescent="0.2">
      <c r="A278" s="301" t="s">
        <v>478</v>
      </c>
      <c r="B278" s="302" t="s">
        <v>804</v>
      </c>
      <c r="C278" s="308" t="s">
        <v>805</v>
      </c>
      <c r="D278" s="303" t="s">
        <v>44</v>
      </c>
      <c r="E278" s="499">
        <v>0.40570000000000001</v>
      </c>
      <c r="F278" s="440"/>
      <c r="G278" s="441">
        <f>TRUNC(E278*F278,2)</f>
        <v>0</v>
      </c>
    </row>
    <row r="279" spans="1:7" x14ac:dyDescent="0.2">
      <c r="A279" s="301" t="s">
        <v>478</v>
      </c>
      <c r="B279" s="302">
        <v>88247</v>
      </c>
      <c r="C279" s="308" t="s">
        <v>806</v>
      </c>
      <c r="D279" s="303" t="s">
        <v>44</v>
      </c>
      <c r="E279" s="499">
        <v>0.40570000000000001</v>
      </c>
      <c r="F279" s="440"/>
      <c r="G279" s="441">
        <f t="shared" ref="G279:G281" si="38">TRUNC(E279*F279,2)</f>
        <v>0</v>
      </c>
    </row>
    <row r="280" spans="1:7" ht="22.5" x14ac:dyDescent="0.2">
      <c r="A280" s="301" t="s">
        <v>500</v>
      </c>
      <c r="B280" s="302">
        <v>1575</v>
      </c>
      <c r="C280" s="308" t="s">
        <v>904</v>
      </c>
      <c r="D280" s="303" t="s">
        <v>553</v>
      </c>
      <c r="E280" s="499">
        <v>3</v>
      </c>
      <c r="F280" s="440"/>
      <c r="G280" s="441">
        <f t="shared" si="38"/>
        <v>0</v>
      </c>
    </row>
    <row r="281" spans="1:7" ht="33.75" x14ac:dyDescent="0.2">
      <c r="A281" s="301" t="s">
        <v>765</v>
      </c>
      <c r="B281" s="302" t="s">
        <v>905</v>
      </c>
      <c r="C281" s="443" t="s">
        <v>906</v>
      </c>
      <c r="D281" s="303" t="s">
        <v>553</v>
      </c>
      <c r="E281" s="499">
        <v>1</v>
      </c>
      <c r="F281" s="440"/>
      <c r="G281" s="441">
        <f t="shared" si="38"/>
        <v>0</v>
      </c>
    </row>
    <row r="282" spans="1:7" ht="15.75" customHeight="1" x14ac:dyDescent="0.2">
      <c r="A282" s="304"/>
      <c r="B282" s="305"/>
      <c r="C282" s="305"/>
      <c r="D282" s="305"/>
      <c r="E282" s="500"/>
      <c r="F282" s="306"/>
      <c r="G282" s="307"/>
    </row>
    <row r="283" spans="1:7" ht="22.5" x14ac:dyDescent="0.2">
      <c r="A283" s="437" t="s">
        <v>907</v>
      </c>
      <c r="B283" s="442" t="s">
        <v>908</v>
      </c>
      <c r="C283" s="436" t="s">
        <v>909</v>
      </c>
      <c r="D283" s="295" t="s">
        <v>553</v>
      </c>
      <c r="E283" s="498"/>
      <c r="F283" s="438"/>
      <c r="G283" s="439">
        <f>SUM(G284:G286)</f>
        <v>0</v>
      </c>
    </row>
    <row r="284" spans="1:7" x14ac:dyDescent="0.2">
      <c r="A284" s="301" t="s">
        <v>478</v>
      </c>
      <c r="B284" s="302" t="s">
        <v>804</v>
      </c>
      <c r="C284" s="308" t="s">
        <v>805</v>
      </c>
      <c r="D284" s="303" t="s">
        <v>44</v>
      </c>
      <c r="E284" s="499">
        <v>0.157</v>
      </c>
      <c r="F284" s="440"/>
      <c r="G284" s="441">
        <f>TRUNC(E284*F284,2)</f>
        <v>0</v>
      </c>
    </row>
    <row r="285" spans="1:7" x14ac:dyDescent="0.2">
      <c r="A285" s="301" t="s">
        <v>478</v>
      </c>
      <c r="B285" s="302">
        <v>88247</v>
      </c>
      <c r="C285" s="308" t="s">
        <v>806</v>
      </c>
      <c r="D285" s="303" t="s">
        <v>44</v>
      </c>
      <c r="E285" s="499">
        <v>1.7442699999999998E-2</v>
      </c>
      <c r="F285" s="440"/>
      <c r="G285" s="441">
        <f t="shared" ref="G285:G286" si="39">TRUNC(E285*F285,2)</f>
        <v>0</v>
      </c>
    </row>
    <row r="286" spans="1:7" ht="22.5" x14ac:dyDescent="0.2">
      <c r="A286" s="301" t="s">
        <v>500</v>
      </c>
      <c r="B286" s="302" t="s">
        <v>910</v>
      </c>
      <c r="C286" s="308" t="s">
        <v>911</v>
      </c>
      <c r="D286" s="303" t="s">
        <v>553</v>
      </c>
      <c r="E286" s="499">
        <v>1</v>
      </c>
      <c r="F286" s="440"/>
      <c r="G286" s="441">
        <f t="shared" si="39"/>
        <v>0</v>
      </c>
    </row>
    <row r="287" spans="1:7" ht="15.75" customHeight="1" x14ac:dyDescent="0.2">
      <c r="A287" s="304"/>
      <c r="B287" s="305"/>
      <c r="C287" s="305"/>
      <c r="D287" s="305"/>
      <c r="E287" s="500"/>
      <c r="F287" s="306"/>
      <c r="G287" s="307"/>
    </row>
    <row r="288" spans="1:7" ht="22.5" x14ac:dyDescent="0.2">
      <c r="A288" s="437" t="s">
        <v>912</v>
      </c>
      <c r="B288" s="442" t="s">
        <v>846</v>
      </c>
      <c r="C288" s="436" t="s">
        <v>847</v>
      </c>
      <c r="D288" s="295" t="s">
        <v>46</v>
      </c>
      <c r="E288" s="498"/>
      <c r="F288" s="438"/>
      <c r="G288" s="439">
        <f>SUM(G289:G292)</f>
        <v>0</v>
      </c>
    </row>
    <row r="289" spans="1:7" x14ac:dyDescent="0.2">
      <c r="A289" s="301" t="s">
        <v>478</v>
      </c>
      <c r="B289" s="302" t="s">
        <v>804</v>
      </c>
      <c r="C289" s="308" t="s">
        <v>805</v>
      </c>
      <c r="D289" s="303" t="s">
        <v>44</v>
      </c>
      <c r="E289" s="499">
        <v>0.47799999999999998</v>
      </c>
      <c r="F289" s="440"/>
      <c r="G289" s="441">
        <f>TRUNC(E289*F289,2)</f>
        <v>0</v>
      </c>
    </row>
    <row r="290" spans="1:7" x14ac:dyDescent="0.2">
      <c r="A290" s="301" t="s">
        <v>478</v>
      </c>
      <c r="B290" s="302">
        <v>88247</v>
      </c>
      <c r="C290" s="308" t="s">
        <v>806</v>
      </c>
      <c r="D290" s="303" t="s">
        <v>44</v>
      </c>
      <c r="E290" s="499">
        <v>0.47799999999999998</v>
      </c>
      <c r="F290" s="440"/>
      <c r="G290" s="441">
        <f t="shared" ref="G290:G292" si="40">TRUNC(E290*F290,2)</f>
        <v>0</v>
      </c>
    </row>
    <row r="291" spans="1:7" ht="22.5" x14ac:dyDescent="0.2">
      <c r="A291" s="301" t="s">
        <v>500</v>
      </c>
      <c r="B291" s="302">
        <v>7696</v>
      </c>
      <c r="C291" s="308" t="s">
        <v>913</v>
      </c>
      <c r="D291" s="303" t="s">
        <v>46</v>
      </c>
      <c r="E291" s="499">
        <v>1.0389999999999999</v>
      </c>
      <c r="F291" s="440"/>
      <c r="G291" s="441">
        <f t="shared" si="40"/>
        <v>0</v>
      </c>
    </row>
    <row r="292" spans="1:7" ht="45" x14ac:dyDescent="0.2">
      <c r="A292" s="301" t="s">
        <v>478</v>
      </c>
      <c r="B292" s="302">
        <v>91171</v>
      </c>
      <c r="C292" s="443" t="s">
        <v>914</v>
      </c>
      <c r="D292" s="303" t="s">
        <v>46</v>
      </c>
      <c r="E292" s="499">
        <v>1</v>
      </c>
      <c r="F292" s="440"/>
      <c r="G292" s="441">
        <f t="shared" si="40"/>
        <v>0</v>
      </c>
    </row>
    <row r="293" spans="1:7" ht="15.75" customHeight="1" x14ac:dyDescent="0.2">
      <c r="A293" s="304"/>
      <c r="B293" s="305"/>
      <c r="C293" s="305"/>
      <c r="D293" s="305"/>
      <c r="E293" s="500"/>
      <c r="F293" s="306"/>
      <c r="G293" s="307"/>
    </row>
    <row r="294" spans="1:7" ht="22.5" x14ac:dyDescent="0.2">
      <c r="A294" s="437" t="s">
        <v>915</v>
      </c>
      <c r="B294" s="442" t="s">
        <v>850</v>
      </c>
      <c r="C294" s="436" t="s">
        <v>851</v>
      </c>
      <c r="D294" s="295" t="s">
        <v>553</v>
      </c>
      <c r="E294" s="498"/>
      <c r="F294" s="438"/>
      <c r="G294" s="439">
        <f>SUM(G295:G298)</f>
        <v>0</v>
      </c>
    </row>
    <row r="295" spans="1:7" x14ac:dyDescent="0.2">
      <c r="A295" s="301" t="s">
        <v>478</v>
      </c>
      <c r="B295" s="302" t="s">
        <v>804</v>
      </c>
      <c r="C295" s="308" t="s">
        <v>805</v>
      </c>
      <c r="D295" s="303" t="s">
        <v>44</v>
      </c>
      <c r="E295" s="499">
        <v>0.64500000000000002</v>
      </c>
      <c r="F295" s="440"/>
      <c r="G295" s="441">
        <f>TRUNC(E295*F295,2)</f>
        <v>0</v>
      </c>
    </row>
    <row r="296" spans="1:7" x14ac:dyDescent="0.2">
      <c r="A296" s="301" t="s">
        <v>478</v>
      </c>
      <c r="B296" s="302">
        <v>88247</v>
      </c>
      <c r="C296" s="308" t="s">
        <v>806</v>
      </c>
      <c r="D296" s="303" t="s">
        <v>44</v>
      </c>
      <c r="E296" s="499">
        <v>0.64500000000000002</v>
      </c>
      <c r="F296" s="440"/>
      <c r="G296" s="441">
        <f t="shared" ref="G296:G298" si="41">TRUNC(E296*F296,2)</f>
        <v>0</v>
      </c>
    </row>
    <row r="297" spans="1:7" x14ac:dyDescent="0.2">
      <c r="A297" s="301" t="s">
        <v>500</v>
      </c>
      <c r="B297" s="302">
        <v>4181</v>
      </c>
      <c r="C297" s="308" t="s">
        <v>916</v>
      </c>
      <c r="D297" s="303" t="s">
        <v>553</v>
      </c>
      <c r="E297" s="499">
        <v>1</v>
      </c>
      <c r="F297" s="440"/>
      <c r="G297" s="441">
        <f t="shared" si="41"/>
        <v>0</v>
      </c>
    </row>
    <row r="298" spans="1:7" x14ac:dyDescent="0.2">
      <c r="A298" s="301" t="s">
        <v>500</v>
      </c>
      <c r="B298" s="302">
        <v>7307</v>
      </c>
      <c r="C298" s="443" t="s">
        <v>917</v>
      </c>
      <c r="D298" s="303" t="s">
        <v>70</v>
      </c>
      <c r="E298" s="499">
        <v>6.0000000000000001E-3</v>
      </c>
      <c r="F298" s="440"/>
      <c r="G298" s="441">
        <f t="shared" si="41"/>
        <v>0</v>
      </c>
    </row>
    <row r="299" spans="1:7" x14ac:dyDescent="0.2">
      <c r="A299" s="304"/>
      <c r="B299" s="305"/>
      <c r="C299" s="305"/>
      <c r="D299" s="305"/>
      <c r="E299" s="500"/>
      <c r="F299" s="306"/>
      <c r="G299" s="307"/>
    </row>
    <row r="300" spans="1:7" ht="22.5" x14ac:dyDescent="0.2">
      <c r="A300" s="437" t="s">
        <v>918</v>
      </c>
      <c r="B300" s="442" t="s">
        <v>854</v>
      </c>
      <c r="C300" s="436" t="s">
        <v>855</v>
      </c>
      <c r="D300" s="295" t="s">
        <v>553</v>
      </c>
      <c r="E300" s="498"/>
      <c r="F300" s="438"/>
      <c r="G300" s="439">
        <f>SUM(G301:G304)</f>
        <v>0</v>
      </c>
    </row>
    <row r="301" spans="1:7" x14ac:dyDescent="0.2">
      <c r="A301" s="301" t="s">
        <v>478</v>
      </c>
      <c r="B301" s="302" t="s">
        <v>804</v>
      </c>
      <c r="C301" s="308" t="s">
        <v>805</v>
      </c>
      <c r="D301" s="303" t="s">
        <v>44</v>
      </c>
      <c r="E301" s="499">
        <v>0.96699999999999997</v>
      </c>
      <c r="F301" s="440"/>
      <c r="G301" s="441">
        <f>TRUNC(E301*F301,2)</f>
        <v>0</v>
      </c>
    </row>
    <row r="302" spans="1:7" x14ac:dyDescent="0.2">
      <c r="A302" s="301" t="s">
        <v>478</v>
      </c>
      <c r="B302" s="302">
        <v>88247</v>
      </c>
      <c r="C302" s="308" t="s">
        <v>806</v>
      </c>
      <c r="D302" s="303" t="s">
        <v>44</v>
      </c>
      <c r="E302" s="499">
        <v>0.96699999999999997</v>
      </c>
      <c r="F302" s="440"/>
      <c r="G302" s="441">
        <f t="shared" ref="G302:G304" si="42">TRUNC(E302*F302,2)</f>
        <v>0</v>
      </c>
    </row>
    <row r="303" spans="1:7" x14ac:dyDescent="0.2">
      <c r="A303" s="301" t="s">
        <v>500</v>
      </c>
      <c r="B303" s="302">
        <v>3471</v>
      </c>
      <c r="C303" s="308" t="s">
        <v>919</v>
      </c>
      <c r="D303" s="303" t="s">
        <v>501</v>
      </c>
      <c r="E303" s="499">
        <v>1</v>
      </c>
      <c r="F303" s="440"/>
      <c r="G303" s="441">
        <f t="shared" si="42"/>
        <v>0</v>
      </c>
    </row>
    <row r="304" spans="1:7" x14ac:dyDescent="0.2">
      <c r="A304" s="301" t="s">
        <v>500</v>
      </c>
      <c r="B304" s="302">
        <v>7307</v>
      </c>
      <c r="C304" s="443" t="s">
        <v>917</v>
      </c>
      <c r="D304" s="303" t="s">
        <v>784</v>
      </c>
      <c r="E304" s="499">
        <v>6.0000000000000001E-3</v>
      </c>
      <c r="F304" s="440"/>
      <c r="G304" s="441">
        <f t="shared" si="42"/>
        <v>0</v>
      </c>
    </row>
    <row r="305" spans="1:7" ht="15.75" customHeight="1" x14ac:dyDescent="0.2">
      <c r="A305" s="304"/>
      <c r="B305" s="305"/>
      <c r="C305" s="305"/>
      <c r="D305" s="305"/>
      <c r="E305" s="500"/>
      <c r="F305" s="306"/>
      <c r="G305" s="307"/>
    </row>
    <row r="306" spans="1:7" ht="33.75" x14ac:dyDescent="0.2">
      <c r="A306" s="437" t="s">
        <v>920</v>
      </c>
      <c r="B306" s="442" t="s">
        <v>857</v>
      </c>
      <c r="C306" s="436" t="s">
        <v>858</v>
      </c>
      <c r="D306" s="295" t="s">
        <v>46</v>
      </c>
      <c r="E306" s="498"/>
      <c r="F306" s="438"/>
      <c r="G306" s="439">
        <f>SUM(G307:G309)</f>
        <v>0</v>
      </c>
    </row>
    <row r="307" spans="1:7" x14ac:dyDescent="0.2">
      <c r="A307" s="301" t="s">
        <v>478</v>
      </c>
      <c r="B307" s="302" t="s">
        <v>804</v>
      </c>
      <c r="C307" s="308" t="s">
        <v>805</v>
      </c>
      <c r="D307" s="303" t="s">
        <v>44</v>
      </c>
      <c r="E307" s="499">
        <v>2.8999999999999998E-3</v>
      </c>
      <c r="F307" s="440"/>
      <c r="G307" s="441">
        <f>TRUNC(E307*F307,2)</f>
        <v>0</v>
      </c>
    </row>
    <row r="308" spans="1:7" ht="33.75" x14ac:dyDescent="0.2">
      <c r="A308" s="301" t="s">
        <v>500</v>
      </c>
      <c r="B308" s="302">
        <v>996</v>
      </c>
      <c r="C308" s="308" t="s">
        <v>921</v>
      </c>
      <c r="D308" s="303" t="s">
        <v>775</v>
      </c>
      <c r="E308" s="499">
        <v>1.0401</v>
      </c>
      <c r="F308" s="440"/>
      <c r="G308" s="441">
        <f t="shared" ref="G308:G309" si="43">TRUNC(E308*F308,2)</f>
        <v>0</v>
      </c>
    </row>
    <row r="309" spans="1:7" ht="33.75" x14ac:dyDescent="0.2">
      <c r="A309" s="301" t="s">
        <v>500</v>
      </c>
      <c r="B309" s="302">
        <v>39263</v>
      </c>
      <c r="C309" s="308" t="s">
        <v>922</v>
      </c>
      <c r="D309" s="303" t="s">
        <v>775</v>
      </c>
      <c r="E309" s="499">
        <v>1.0401</v>
      </c>
      <c r="F309" s="440"/>
      <c r="G309" s="441">
        <f t="shared" si="43"/>
        <v>0</v>
      </c>
    </row>
    <row r="310" spans="1:7" x14ac:dyDescent="0.2">
      <c r="A310" s="304"/>
      <c r="B310" s="305"/>
      <c r="C310" s="305"/>
      <c r="D310" s="305"/>
      <c r="E310" s="500"/>
      <c r="F310" s="306"/>
      <c r="G310" s="307"/>
    </row>
  </sheetData>
  <sheetProtection algorithmName="SHA-512" hashValue="PCvOG31y/Qr8lKJLQTp3J+aV3izrNFhpSOGFMnq+GYjQWqrIz/RgRA5IhPsKimtOHoYCpo+byvhDOAXwVUAhoQ==" saltValue="NIeXaYF/uMVg4gHuOy8ijw==" spinCount="100000" sheet="1" formatCells="0" formatColumns="0" formatRows="0" selectLockedCells="1"/>
  <mergeCells count="1">
    <mergeCell ref="A14:G14"/>
  </mergeCells>
  <pageMargins left="0.59055118110236227" right="0.59055118110236227" top="0.78740157480314965" bottom="0.59055118110236227" header="0.31496062992125984" footer="0.31496062992125984"/>
  <pageSetup paperSize="9" scale="64" orientation="portrait" r:id="rId1"/>
  <headerFooter>
    <oddFooter>&amp;RPÁG.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4CA3-9EA9-42C3-A170-D6001F1DD9AC}">
  <sheetPr codeName="Plan2"/>
  <dimension ref="A1:J33"/>
  <sheetViews>
    <sheetView view="pageBreakPreview" zoomScale="80" zoomScaleNormal="80" zoomScaleSheetLayoutView="80" workbookViewId="0"/>
  </sheetViews>
  <sheetFormatPr defaultRowHeight="12.75" x14ac:dyDescent="0.2"/>
  <cols>
    <col min="1" max="1" width="16.7109375" style="311" customWidth="1"/>
    <col min="2" max="2" width="65.5703125" style="311" customWidth="1"/>
    <col min="3" max="3" width="12.28515625" style="222" customWidth="1"/>
    <col min="4" max="4" width="26.7109375" style="266" customWidth="1"/>
    <col min="5" max="9" width="26.7109375" style="311" customWidth="1"/>
    <col min="10" max="10" width="24.42578125" style="311" customWidth="1"/>
    <col min="11" max="11" width="9.140625" style="311" customWidth="1"/>
    <col min="12" max="12" width="33" style="311" customWidth="1"/>
    <col min="13" max="16384" width="9.140625" style="311"/>
  </cols>
  <sheetData>
    <row r="1" spans="1:9" s="44" customFormat="1" ht="30.75" customHeight="1" x14ac:dyDescent="0.2">
      <c r="A1" s="260"/>
      <c r="B1" s="248"/>
      <c r="C1" s="248"/>
      <c r="D1" s="248"/>
      <c r="E1" s="534"/>
      <c r="F1" s="534"/>
      <c r="G1" s="534"/>
      <c r="H1" s="248"/>
      <c r="I1" s="249"/>
    </row>
    <row r="2" spans="1:9" s="44" customFormat="1" ht="22.5" customHeight="1" x14ac:dyDescent="0.2">
      <c r="A2" s="262"/>
      <c r="B2" s="251"/>
      <c r="C2" s="251"/>
      <c r="D2" s="251"/>
      <c r="H2" s="251"/>
      <c r="I2" s="252"/>
    </row>
    <row r="3" spans="1:9" s="44" customFormat="1" ht="9.9499999999999993" customHeight="1" x14ac:dyDescent="0.2">
      <c r="A3" s="250"/>
      <c r="C3" s="251"/>
      <c r="D3" s="251"/>
      <c r="I3" s="535"/>
    </row>
    <row r="4" spans="1:9" s="44" customFormat="1" ht="18" x14ac:dyDescent="0.2">
      <c r="A4" s="263"/>
      <c r="B4" s="253"/>
      <c r="C4" s="253"/>
      <c r="D4" s="253"/>
      <c r="H4" s="253"/>
      <c r="I4" s="254"/>
    </row>
    <row r="5" spans="1:9" s="44" customFormat="1" ht="26.1" customHeight="1" thickBot="1" x14ac:dyDescent="0.25">
      <c r="A5" s="536"/>
      <c r="B5" s="537"/>
      <c r="C5" s="538"/>
      <c r="D5" s="539"/>
      <c r="E5" s="537"/>
      <c r="F5" s="537"/>
      <c r="G5" s="537"/>
      <c r="H5" s="537"/>
      <c r="I5" s="540"/>
    </row>
    <row r="6" spans="1:9" s="44" customFormat="1" ht="7.5" customHeight="1" x14ac:dyDescent="0.2">
      <c r="A6" s="312"/>
      <c r="B6" s="313"/>
      <c r="C6" s="313"/>
      <c r="D6" s="313"/>
      <c r="E6" s="313"/>
      <c r="F6" s="313"/>
      <c r="G6" s="313"/>
      <c r="H6" s="314"/>
      <c r="I6" s="484"/>
    </row>
    <row r="7" spans="1:9" s="45" customFormat="1" ht="15.75" customHeight="1" x14ac:dyDescent="0.2">
      <c r="A7" s="223" t="s">
        <v>2</v>
      </c>
      <c r="B7" s="224" t="str">
        <f>Orçamento!E5</f>
        <v>CONSTRUÇÃO DO ESPAÇO ESPORTIVO COMUNITÁRIO JARDIM ROSEMARY, NO MUNICÍPIO DE ITAPEVI/SP (NOVO PAC)</v>
      </c>
      <c r="C7" s="224"/>
      <c r="D7" s="224"/>
      <c r="E7" s="225"/>
      <c r="F7" s="225"/>
      <c r="G7" s="224"/>
      <c r="H7" s="315" t="str">
        <f>Orçamento!$K$7</f>
        <v>Área de intervenção:</v>
      </c>
      <c r="I7" s="567">
        <f>Orçamento!$L$7</f>
        <v>4210.55</v>
      </c>
    </row>
    <row r="8" spans="1:9" s="45" customFormat="1" ht="6" customHeight="1" x14ac:dyDescent="0.2">
      <c r="A8" s="316"/>
      <c r="B8" s="225"/>
      <c r="C8" s="317"/>
      <c r="D8" s="317"/>
      <c r="E8" s="318"/>
      <c r="F8" s="318"/>
      <c r="G8" s="315"/>
      <c r="H8" s="315"/>
      <c r="I8" s="229"/>
    </row>
    <row r="9" spans="1:9" s="45" customFormat="1" ht="15.75" customHeight="1" x14ac:dyDescent="0.2">
      <c r="A9" s="230" t="s">
        <v>926</v>
      </c>
      <c r="B9" s="224" t="str">
        <f>Orçamento!E7</f>
        <v>CONSTRUÇÃO</v>
      </c>
      <c r="C9" s="224"/>
      <c r="D9" s="224"/>
      <c r="E9" s="225"/>
      <c r="F9" s="225"/>
      <c r="G9" s="224"/>
      <c r="H9" s="483" t="str">
        <f>Orçamento!$K$9</f>
        <v>Investimento:</v>
      </c>
      <c r="I9" s="568">
        <f>Orçamento!$L$9</f>
        <v>0</v>
      </c>
    </row>
    <row r="10" spans="1:9" s="45" customFormat="1" ht="6" customHeight="1" x14ac:dyDescent="0.2">
      <c r="A10" s="223"/>
      <c r="B10" s="317"/>
      <c r="C10" s="317"/>
      <c r="D10" s="317"/>
      <c r="E10" s="318"/>
      <c r="F10" s="318"/>
      <c r="G10" s="315"/>
      <c r="H10" s="315"/>
      <c r="I10" s="229"/>
    </row>
    <row r="11" spans="1:9" s="45" customFormat="1" ht="15.75" customHeight="1" x14ac:dyDescent="0.2">
      <c r="A11" s="230" t="s">
        <v>6</v>
      </c>
      <c r="B11" s="224" t="str">
        <f>Orçamento!E9</f>
        <v>RUA PEDRO DIAS DA ROCHA - JARDIM ROSEMARY - ITAPEVI  - SP</v>
      </c>
      <c r="C11" s="228"/>
      <c r="D11" s="228"/>
      <c r="E11" s="225"/>
      <c r="F11" s="225"/>
      <c r="G11" s="317"/>
      <c r="H11" s="315" t="str">
        <f>Orçamento!$K$11</f>
        <v>Invest./Área:</v>
      </c>
      <c r="I11" s="569">
        <f>Orçamento!$L$11</f>
        <v>0</v>
      </c>
    </row>
    <row r="12" spans="1:9" s="44" customFormat="1" ht="6" customHeight="1" thickBot="1" x14ac:dyDescent="0.25">
      <c r="A12" s="319"/>
      <c r="B12" s="320"/>
      <c r="C12" s="320"/>
      <c r="D12" s="320"/>
      <c r="E12" s="320"/>
      <c r="F12" s="320"/>
      <c r="G12" s="320"/>
      <c r="H12" s="321"/>
      <c r="I12" s="485"/>
    </row>
    <row r="13" spans="1:9" s="309" customFormat="1" ht="12" customHeight="1" thickBot="1" x14ac:dyDescent="0.25">
      <c r="A13" s="322"/>
      <c r="B13" s="313"/>
      <c r="C13" s="313"/>
      <c r="D13" s="313"/>
      <c r="E13" s="313"/>
      <c r="F13" s="313"/>
      <c r="G13" s="313"/>
      <c r="H13" s="313"/>
      <c r="I13" s="313"/>
    </row>
    <row r="14" spans="1:9" s="310" customFormat="1" ht="18.75" thickBot="1" x14ac:dyDescent="0.25">
      <c r="A14" s="583" t="s">
        <v>38</v>
      </c>
      <c r="B14" s="592" t="s">
        <v>39</v>
      </c>
      <c r="C14" s="502" t="s">
        <v>40</v>
      </c>
      <c r="D14" s="502" t="s">
        <v>41</v>
      </c>
      <c r="E14" s="590">
        <v>1</v>
      </c>
      <c r="F14" s="590">
        <f>E14+1</f>
        <v>2</v>
      </c>
      <c r="G14" s="590">
        <f t="shared" ref="G14:I14" si="0">F14+1</f>
        <v>3</v>
      </c>
      <c r="H14" s="590">
        <f t="shared" si="0"/>
        <v>4</v>
      </c>
      <c r="I14" s="590">
        <f t="shared" si="0"/>
        <v>5</v>
      </c>
    </row>
    <row r="15" spans="1:9" s="310" customFormat="1" ht="18.75" thickBot="1" x14ac:dyDescent="0.25">
      <c r="A15" s="583"/>
      <c r="B15" s="592"/>
      <c r="C15" s="503" t="s">
        <v>12</v>
      </c>
      <c r="D15" s="503" t="s">
        <v>13</v>
      </c>
      <c r="E15" s="591"/>
      <c r="F15" s="591"/>
      <c r="G15" s="591"/>
      <c r="H15" s="591"/>
      <c r="I15" s="591"/>
    </row>
    <row r="16" spans="1:9" ht="12" customHeight="1" thickBot="1" x14ac:dyDescent="0.25">
      <c r="A16" s="323"/>
      <c r="B16" s="323"/>
      <c r="C16" s="323"/>
      <c r="D16" s="323"/>
      <c r="E16" s="323"/>
      <c r="F16" s="323"/>
      <c r="G16" s="323"/>
      <c r="H16" s="324"/>
      <c r="I16" s="324"/>
    </row>
    <row r="17" spans="1:10" ht="25.5" customHeight="1" x14ac:dyDescent="0.2">
      <c r="A17" s="584">
        <f>Orçamento!C14</f>
        <v>1</v>
      </c>
      <c r="B17" s="581" t="str">
        <f>VLOOKUP(A17,Orçamento!$C$14:$M$153,4,0)</f>
        <v>CAMPO DE FUTEBOL COM GRAMA SINTÉTICA</v>
      </c>
      <c r="C17" s="581" t="e">
        <f>VLOOKUP($A17,Orçamento!$C$14:$M$153,11,0)</f>
        <v>#DIV/0!</v>
      </c>
      <c r="D17" s="588">
        <f>VLOOKUP(A17,Resumo!$A$13:$D$18,3,0)</f>
        <v>0</v>
      </c>
      <c r="E17" s="331"/>
      <c r="F17" s="541"/>
      <c r="G17" s="332"/>
      <c r="H17" s="332"/>
      <c r="I17" s="486"/>
      <c r="J17" s="278"/>
    </row>
    <row r="18" spans="1:10" ht="25.5" customHeight="1" thickBot="1" x14ac:dyDescent="0.25">
      <c r="A18" s="585"/>
      <c r="B18" s="582"/>
      <c r="C18" s="582"/>
      <c r="D18" s="589"/>
      <c r="E18" s="325">
        <f>TRUNC(E17*$D17,2)</f>
        <v>0</v>
      </c>
      <c r="F18" s="326">
        <f>TRUNC(F17*$D17,2)</f>
        <v>0</v>
      </c>
      <c r="G18" s="326">
        <f>TRUNC(G17*$D17,2)</f>
        <v>0</v>
      </c>
      <c r="H18" s="326">
        <f>TRUNC(H17*$D17,2)</f>
        <v>0</v>
      </c>
      <c r="I18" s="326">
        <f>TRUNC(I17*$D17,2)</f>
        <v>0</v>
      </c>
      <c r="J18" s="278"/>
    </row>
    <row r="19" spans="1:10" ht="25.5" customHeight="1" x14ac:dyDescent="0.2">
      <c r="A19" s="584">
        <v>2</v>
      </c>
      <c r="B19" s="581" t="str">
        <f>VLOOKUP(A19,Orçamento!$C$14:$M$153,4,0)</f>
        <v>MEIA QUADRA DE BASQUETE</v>
      </c>
      <c r="C19" s="581" t="e">
        <f>VLOOKUP($A19,Orçamento!$C$14:$M$153,11,0)</f>
        <v>#DIV/0!</v>
      </c>
      <c r="D19" s="588">
        <f>VLOOKUP(A19,Resumo!$A$13:$D$18,3,0)</f>
        <v>0</v>
      </c>
      <c r="E19" s="332"/>
      <c r="F19" s="332"/>
      <c r="G19" s="332"/>
      <c r="H19" s="332"/>
      <c r="I19" s="486"/>
      <c r="J19" s="278"/>
    </row>
    <row r="20" spans="1:10" ht="25.5" customHeight="1" thickBot="1" x14ac:dyDescent="0.25">
      <c r="A20" s="585"/>
      <c r="B20" s="582"/>
      <c r="C20" s="582"/>
      <c r="D20" s="589"/>
      <c r="E20" s="326">
        <f>TRUNC(E19*$D19,2)</f>
        <v>0</v>
      </c>
      <c r="F20" s="326">
        <f>TRUNC(F19*$D19,2)</f>
        <v>0</v>
      </c>
      <c r="G20" s="326">
        <f>TRUNC(G19*$D19,2)</f>
        <v>0</v>
      </c>
      <c r="H20" s="326">
        <f>TRUNC(H19*$D19,2)</f>
        <v>0</v>
      </c>
      <c r="I20" s="326">
        <f>TRUNC(I19*$D19,2)</f>
        <v>0</v>
      </c>
      <c r="J20" s="278"/>
    </row>
    <row r="21" spans="1:10" ht="25.5" customHeight="1" x14ac:dyDescent="0.2">
      <c r="A21" s="584">
        <v>3</v>
      </c>
      <c r="B21" s="581" t="str">
        <f>VLOOKUP(A21,Orçamento!$C$14:$M$153,4,0)</f>
        <v>PARQUINHO INFANTIL</v>
      </c>
      <c r="C21" s="581" t="e">
        <f>VLOOKUP($A21,Orçamento!$C$14:$M$153,11,0)</f>
        <v>#DIV/0!</v>
      </c>
      <c r="D21" s="588">
        <f>VLOOKUP(A21,Resumo!$A$13:$D$18,3,0)</f>
        <v>0</v>
      </c>
      <c r="E21" s="332"/>
      <c r="F21" s="332"/>
      <c r="G21" s="332"/>
      <c r="H21" s="332"/>
      <c r="I21" s="545"/>
      <c r="J21" s="278"/>
    </row>
    <row r="22" spans="1:10" ht="25.5" customHeight="1" thickBot="1" x14ac:dyDescent="0.25">
      <c r="A22" s="585"/>
      <c r="B22" s="582"/>
      <c r="C22" s="582"/>
      <c r="D22" s="589"/>
      <c r="E22" s="326">
        <f>TRUNC(E21*$D21,2)</f>
        <v>0</v>
      </c>
      <c r="F22" s="326">
        <f>TRUNC(F21*$D21,2)</f>
        <v>0</v>
      </c>
      <c r="G22" s="326">
        <f>TRUNC(G21*$D21,2)</f>
        <v>0</v>
      </c>
      <c r="H22" s="326">
        <f>TRUNC(H21*$D21,2)</f>
        <v>0</v>
      </c>
      <c r="I22" s="326">
        <f>TRUNC(I21*$D21,2)</f>
        <v>0</v>
      </c>
      <c r="J22" s="278"/>
    </row>
    <row r="23" spans="1:10" ht="25.5" customHeight="1" x14ac:dyDescent="0.2">
      <c r="A23" s="584">
        <v>4</v>
      </c>
      <c r="B23" s="581" t="str">
        <f>VLOOKUP(A23,Orçamento!$C$14:$M$153,4,0)</f>
        <v>PISTA DE CAMINHADA</v>
      </c>
      <c r="C23" s="581" t="e">
        <f>VLOOKUP($A23,Orçamento!$C$14:$M$153,11,0)</f>
        <v>#DIV/0!</v>
      </c>
      <c r="D23" s="588">
        <f>VLOOKUP(A23,Resumo!$A$13:$D$18,3,0)</f>
        <v>0</v>
      </c>
      <c r="E23" s="332"/>
      <c r="F23" s="332"/>
      <c r="G23" s="332"/>
      <c r="H23" s="332"/>
      <c r="I23" s="486"/>
      <c r="J23" s="278"/>
    </row>
    <row r="24" spans="1:10" ht="25.5" customHeight="1" thickBot="1" x14ac:dyDescent="0.25">
      <c r="A24" s="585"/>
      <c r="B24" s="582"/>
      <c r="C24" s="582"/>
      <c r="D24" s="589"/>
      <c r="E24" s="326">
        <f>TRUNC(E23*$D23,2)</f>
        <v>0</v>
      </c>
      <c r="F24" s="326">
        <f>TRUNC(F23*$D23,2)</f>
        <v>0</v>
      </c>
      <c r="G24" s="326">
        <f>TRUNC(G23*$D23,2)</f>
        <v>0</v>
      </c>
      <c r="H24" s="326">
        <f>TRUNC(H23*$D23,2)</f>
        <v>0</v>
      </c>
      <c r="I24" s="326">
        <f>TRUNC(I23*$D23,2)</f>
        <v>0</v>
      </c>
      <c r="J24" s="278"/>
    </row>
    <row r="25" spans="1:10" ht="25.5" customHeight="1" x14ac:dyDescent="0.2">
      <c r="A25" s="579">
        <v>5</v>
      </c>
      <c r="B25" s="581" t="str">
        <f>VLOOKUP(A25,Orçamento!$C$14:$M$153,4,0)</f>
        <v>IMPLANTAÇÃO GERAL</v>
      </c>
      <c r="C25" s="581" t="e">
        <f>VLOOKUP($A25,Orçamento!$C$14:$M$153,11,0)</f>
        <v>#DIV/0!</v>
      </c>
      <c r="D25" s="588">
        <f>VLOOKUP(A25,Resumo!$A$13:$D$18,3,0)</f>
        <v>0</v>
      </c>
      <c r="E25" s="332"/>
      <c r="F25" s="332"/>
      <c r="G25" s="332"/>
      <c r="H25" s="332"/>
      <c r="I25" s="332"/>
      <c r="J25" s="278"/>
    </row>
    <row r="26" spans="1:10" ht="25.5" customHeight="1" thickBot="1" x14ac:dyDescent="0.25">
      <c r="A26" s="580"/>
      <c r="B26" s="582"/>
      <c r="C26" s="582"/>
      <c r="D26" s="589"/>
      <c r="E26" s="326">
        <f>TRUNC(E25*$D25,2)</f>
        <v>0</v>
      </c>
      <c r="F26" s="326">
        <f>TRUNC(F25*$D25,2)</f>
        <v>0</v>
      </c>
      <c r="G26" s="326">
        <f>TRUNC(G25*$D25,2)</f>
        <v>0</v>
      </c>
      <c r="H26" s="326">
        <f>TRUNC(H25*$D25,2)</f>
        <v>0</v>
      </c>
      <c r="I26" s="326">
        <f>TRUNC(I25*$D25,2)</f>
        <v>0</v>
      </c>
      <c r="J26" s="278"/>
    </row>
    <row r="27" spans="1:10" ht="12" customHeight="1" thickBot="1" x14ac:dyDescent="0.3">
      <c r="A27" s="327"/>
      <c r="B27" s="328"/>
      <c r="C27" s="329"/>
      <c r="D27" s="329"/>
      <c r="E27" s="330"/>
      <c r="F27" s="330"/>
      <c r="G27" s="330"/>
      <c r="H27" s="330"/>
      <c r="I27" s="330"/>
    </row>
    <row r="28" spans="1:10" ht="15" customHeight="1" thickBot="1" x14ac:dyDescent="0.25">
      <c r="A28" s="604"/>
      <c r="B28" s="605" t="s">
        <v>927</v>
      </c>
      <c r="C28" s="606" t="e">
        <f>SUM(C17:C26)</f>
        <v>#DIV/0!</v>
      </c>
      <c r="D28" s="607">
        <f>SUM(D17:D26)</f>
        <v>0</v>
      </c>
      <c r="E28" s="595">
        <f>SUM(E26,E24,E22,E20,E18)</f>
        <v>0</v>
      </c>
      <c r="F28" s="595">
        <f>SUM(F26,F24,F22,F20,F18)</f>
        <v>0</v>
      </c>
      <c r="G28" s="595">
        <f t="shared" ref="G28:I28" si="1">SUM(G26,G24,G22,G20,G18)</f>
        <v>0</v>
      </c>
      <c r="H28" s="595">
        <f t="shared" si="1"/>
        <v>0</v>
      </c>
      <c r="I28" s="595">
        <f t="shared" si="1"/>
        <v>0</v>
      </c>
    </row>
    <row r="29" spans="1:10" ht="15" customHeight="1" thickBot="1" x14ac:dyDescent="0.25">
      <c r="A29" s="604"/>
      <c r="B29" s="605"/>
      <c r="C29" s="606"/>
      <c r="D29" s="607"/>
      <c r="E29" s="595"/>
      <c r="F29" s="595"/>
      <c r="G29" s="595"/>
      <c r="H29" s="595"/>
      <c r="I29" s="595"/>
    </row>
    <row r="30" spans="1:10" ht="15" customHeight="1" thickBot="1" x14ac:dyDescent="0.25">
      <c r="A30" s="604"/>
      <c r="B30" s="605"/>
      <c r="C30" s="606"/>
      <c r="D30" s="607"/>
      <c r="E30" s="595"/>
      <c r="F30" s="595"/>
      <c r="G30" s="595"/>
      <c r="H30" s="595"/>
      <c r="I30" s="595"/>
    </row>
    <row r="31" spans="1:10" ht="15" customHeight="1" thickBot="1" x14ac:dyDescent="0.25">
      <c r="A31" s="596"/>
      <c r="B31" s="598" t="s">
        <v>177</v>
      </c>
      <c r="C31" s="600" t="e">
        <f>D31/D28</f>
        <v>#DIV/0!</v>
      </c>
      <c r="D31" s="602">
        <f>MAX(E31:I33)</f>
        <v>0</v>
      </c>
      <c r="E31" s="586">
        <f>E28</f>
        <v>0</v>
      </c>
      <c r="F31" s="586">
        <f t="shared" ref="F31" si="2">F28+E31</f>
        <v>0</v>
      </c>
      <c r="G31" s="586">
        <f t="shared" ref="G31" si="3">G28+F31</f>
        <v>0</v>
      </c>
      <c r="H31" s="586">
        <f t="shared" ref="H31:I31" si="4">H28+G31</f>
        <v>0</v>
      </c>
      <c r="I31" s="593">
        <f t="shared" si="4"/>
        <v>0</v>
      </c>
    </row>
    <row r="32" spans="1:10" ht="15" customHeight="1" thickBot="1" x14ac:dyDescent="0.25">
      <c r="A32" s="596"/>
      <c r="B32" s="598"/>
      <c r="C32" s="600"/>
      <c r="D32" s="602"/>
      <c r="E32" s="586"/>
      <c r="F32" s="586"/>
      <c r="G32" s="586"/>
      <c r="H32" s="586"/>
      <c r="I32" s="593"/>
    </row>
    <row r="33" spans="1:9" ht="15" customHeight="1" thickBot="1" x14ac:dyDescent="0.25">
      <c r="A33" s="597"/>
      <c r="B33" s="599"/>
      <c r="C33" s="601"/>
      <c r="D33" s="603"/>
      <c r="E33" s="587"/>
      <c r="F33" s="587"/>
      <c r="G33" s="587"/>
      <c r="H33" s="587"/>
      <c r="I33" s="594"/>
    </row>
  </sheetData>
  <sheetProtection algorithmName="SHA-512" hashValue="CiilZApTLpA67qFDsCYzgw5bos2skLRwD4FzHJ9B6aj3sx4/wjDWrWT7ihNWpRNTc/9Y4xM/tIUkHSk5+m5zKA==" saltValue="txALecPRtCkKC2iXico21g==" spinCount="100000" sheet="1" formatCells="0" formatColumns="0" formatRows="0" selectLockedCells="1"/>
  <mergeCells count="45">
    <mergeCell ref="I31:I33"/>
    <mergeCell ref="E28:E30"/>
    <mergeCell ref="G28:G30"/>
    <mergeCell ref="H28:H30"/>
    <mergeCell ref="A31:A33"/>
    <mergeCell ref="B31:B33"/>
    <mergeCell ref="C31:C33"/>
    <mergeCell ref="D31:D33"/>
    <mergeCell ref="E31:E33"/>
    <mergeCell ref="A28:A30"/>
    <mergeCell ref="B28:B30"/>
    <mergeCell ref="C28:C30"/>
    <mergeCell ref="D28:D30"/>
    <mergeCell ref="I28:I30"/>
    <mergeCell ref="H31:H33"/>
    <mergeCell ref="F28:F30"/>
    <mergeCell ref="I14:I15"/>
    <mergeCell ref="G14:G15"/>
    <mergeCell ref="B17:B18"/>
    <mergeCell ref="C17:C18"/>
    <mergeCell ref="B14:B15"/>
    <mergeCell ref="H14:H15"/>
    <mergeCell ref="E14:E15"/>
    <mergeCell ref="F14:F15"/>
    <mergeCell ref="D17:D18"/>
    <mergeCell ref="G31:G33"/>
    <mergeCell ref="D19:D20"/>
    <mergeCell ref="D21:D22"/>
    <mergeCell ref="D23:D24"/>
    <mergeCell ref="D25:D26"/>
    <mergeCell ref="F31:F33"/>
    <mergeCell ref="A25:A26"/>
    <mergeCell ref="B25:B26"/>
    <mergeCell ref="C25:C26"/>
    <mergeCell ref="A14:A15"/>
    <mergeCell ref="A19:A20"/>
    <mergeCell ref="A21:A22"/>
    <mergeCell ref="A23:A24"/>
    <mergeCell ref="B19:B20"/>
    <mergeCell ref="B21:B22"/>
    <mergeCell ref="B23:B24"/>
    <mergeCell ref="C19:C20"/>
    <mergeCell ref="C21:C22"/>
    <mergeCell ref="C23:C24"/>
    <mergeCell ref="A17:A18"/>
  </mergeCells>
  <conditionalFormatting sqref="E21:F21">
    <cfRule type="cellIs" dxfId="539" priority="93" stopIfTrue="1" operator="equal">
      <formula>0</formula>
    </cfRule>
    <cfRule type="cellIs" dxfId="538" priority="89" stopIfTrue="1" operator="equal">
      <formula>0</formula>
    </cfRule>
    <cfRule type="cellIs" dxfId="537" priority="132" stopIfTrue="1" operator="greaterThan">
      <formula>0.0000001</formula>
    </cfRule>
    <cfRule type="cellIs" dxfId="536" priority="131" stopIfTrue="1" operator="equal">
      <formula>0</formula>
    </cfRule>
    <cfRule type="cellIs" dxfId="535" priority="129" stopIfTrue="1" operator="equal">
      <formula>0</formula>
    </cfRule>
    <cfRule type="cellIs" dxfId="534" priority="128" stopIfTrue="1" operator="greaterThan">
      <formula>0.0000001</formula>
    </cfRule>
    <cfRule type="cellIs" dxfId="533" priority="127" stopIfTrue="1" operator="equal">
      <formula>0</formula>
    </cfRule>
    <cfRule type="cellIs" dxfId="532" priority="126" stopIfTrue="1" operator="greaterThan">
      <formula>0.0000001</formula>
    </cfRule>
    <cfRule type="cellIs" dxfId="531" priority="125" stopIfTrue="1" operator="equal">
      <formula>0</formula>
    </cfRule>
    <cfRule type="cellIs" dxfId="530" priority="124" stopIfTrue="1" operator="greaterThan">
      <formula>0.0000001</formula>
    </cfRule>
    <cfRule type="cellIs" dxfId="529" priority="123" stopIfTrue="1" operator="equal">
      <formula>0</formula>
    </cfRule>
    <cfRule type="cellIs" dxfId="528" priority="122" stopIfTrue="1" operator="greaterThan">
      <formula>0.0000001</formula>
    </cfRule>
    <cfRule type="cellIs" dxfId="527" priority="121" stopIfTrue="1" operator="equal">
      <formula>0</formula>
    </cfRule>
    <cfRule type="cellIs" dxfId="526" priority="120" stopIfTrue="1" operator="greaterThan">
      <formula>0.0000001</formula>
    </cfRule>
    <cfRule type="cellIs" dxfId="525" priority="119" stopIfTrue="1" operator="equal">
      <formula>0</formula>
    </cfRule>
    <cfRule type="cellIs" dxfId="524" priority="118" stopIfTrue="1" operator="greaterThan">
      <formula>0.0000001</formula>
    </cfRule>
    <cfRule type="cellIs" dxfId="523" priority="117" stopIfTrue="1" operator="equal">
      <formula>0</formula>
    </cfRule>
    <cfRule type="cellIs" dxfId="522" priority="116" stopIfTrue="1" operator="greaterThan">
      <formula>0.0000001</formula>
    </cfRule>
    <cfRule type="cellIs" dxfId="521" priority="130" stopIfTrue="1" operator="greaterThan">
      <formula>0.0000001</formula>
    </cfRule>
    <cfRule type="cellIs" dxfId="520" priority="115" stopIfTrue="1" operator="equal">
      <formula>0</formula>
    </cfRule>
    <cfRule type="cellIs" dxfId="519" priority="114" stopIfTrue="1" operator="greaterThan">
      <formula>0.0000001</formula>
    </cfRule>
    <cfRule type="cellIs" dxfId="518" priority="113" stopIfTrue="1" operator="equal">
      <formula>0</formula>
    </cfRule>
    <cfRule type="cellIs" dxfId="517" priority="112" stopIfTrue="1" operator="greaterThan">
      <formula>0.0000001</formula>
    </cfRule>
    <cfRule type="cellIs" dxfId="516" priority="111" stopIfTrue="1" operator="equal">
      <formula>0</formula>
    </cfRule>
    <cfRule type="cellIs" dxfId="515" priority="110" stopIfTrue="1" operator="greaterThan">
      <formula>0.0000001</formula>
    </cfRule>
    <cfRule type="cellIs" dxfId="514" priority="109" stopIfTrue="1" operator="equal">
      <formula>0</formula>
    </cfRule>
    <cfRule type="cellIs" dxfId="513" priority="108" stopIfTrue="1" operator="greaterThan">
      <formula>0.0000001</formula>
    </cfRule>
    <cfRule type="cellIs" dxfId="512" priority="107" stopIfTrue="1" operator="equal">
      <formula>0</formula>
    </cfRule>
    <cfRule type="cellIs" dxfId="511" priority="106" stopIfTrue="1" operator="greaterThan">
      <formula>0.0000001</formula>
    </cfRule>
    <cfRule type="cellIs" dxfId="510" priority="105" stopIfTrue="1" operator="equal">
      <formula>0</formula>
    </cfRule>
    <cfRule type="cellIs" dxfId="509" priority="104" stopIfTrue="1" operator="greaterThan">
      <formula>0.0000001</formula>
    </cfRule>
    <cfRule type="cellIs" dxfId="508" priority="103" stopIfTrue="1" operator="equal">
      <formula>0</formula>
    </cfRule>
    <cfRule type="cellIs" dxfId="507" priority="102" stopIfTrue="1" operator="greaterThan">
      <formula>0.0000001</formula>
    </cfRule>
    <cfRule type="cellIs" dxfId="506" priority="101" stopIfTrue="1" operator="equal">
      <formula>0</formula>
    </cfRule>
    <cfRule type="cellIs" dxfId="505" priority="100" stopIfTrue="1" operator="greaterThan">
      <formula>0.0000001</formula>
    </cfRule>
    <cfRule type="cellIs" dxfId="504" priority="99" stopIfTrue="1" operator="equal">
      <formula>0</formula>
    </cfRule>
    <cfRule type="cellIs" dxfId="503" priority="98" stopIfTrue="1" operator="greaterThan">
      <formula>0.0000001</formula>
    </cfRule>
    <cfRule type="cellIs" dxfId="502" priority="97" stopIfTrue="1" operator="equal">
      <formula>0</formula>
    </cfRule>
    <cfRule type="cellIs" dxfId="501" priority="96" stopIfTrue="1" operator="greaterThan">
      <formula>0.0000001</formula>
    </cfRule>
    <cfRule type="cellIs" dxfId="500" priority="95" stopIfTrue="1" operator="equal">
      <formula>0</formula>
    </cfRule>
    <cfRule type="cellIs" dxfId="499" priority="94" stopIfTrue="1" operator="greaterThan">
      <formula>0.0000001</formula>
    </cfRule>
    <cfRule type="cellIs" dxfId="498" priority="92" stopIfTrue="1" operator="greaterThan">
      <formula>0.0000001</formula>
    </cfRule>
    <cfRule type="cellIs" dxfId="497" priority="91" stopIfTrue="1" operator="equal">
      <formula>0</formula>
    </cfRule>
    <cfRule type="cellIs" dxfId="496" priority="90" stopIfTrue="1" operator="greaterThan">
      <formula>0.0000001</formula>
    </cfRule>
  </conditionalFormatting>
  <conditionalFormatting sqref="E23:F23">
    <cfRule type="cellIs" dxfId="495" priority="68" stopIfTrue="1" operator="greaterThan">
      <formula>0.0000001</formula>
    </cfRule>
    <cfRule type="cellIs" dxfId="494" priority="75" stopIfTrue="1" operator="equal">
      <formula>0</formula>
    </cfRule>
    <cfRule type="cellIs" dxfId="493" priority="45" stopIfTrue="1" operator="equal">
      <formula>0</formula>
    </cfRule>
    <cfRule type="cellIs" dxfId="492" priority="46" stopIfTrue="1" operator="greaterThan">
      <formula>0.0000001</formula>
    </cfRule>
    <cfRule type="cellIs" dxfId="491" priority="47" stopIfTrue="1" operator="equal">
      <formula>0</formula>
    </cfRule>
    <cfRule type="cellIs" dxfId="490" priority="48" stopIfTrue="1" operator="greaterThan">
      <formula>0.0000001</formula>
    </cfRule>
    <cfRule type="cellIs" dxfId="489" priority="49" stopIfTrue="1" operator="equal">
      <formula>0</formula>
    </cfRule>
    <cfRule type="cellIs" dxfId="488" priority="50" stopIfTrue="1" operator="greaterThan">
      <formula>0.0000001</formula>
    </cfRule>
    <cfRule type="cellIs" dxfId="487" priority="51" stopIfTrue="1" operator="equal">
      <formula>0</formula>
    </cfRule>
    <cfRule type="cellIs" dxfId="486" priority="52" stopIfTrue="1" operator="greaterThan">
      <formula>0.0000001</formula>
    </cfRule>
    <cfRule type="cellIs" dxfId="485" priority="53" stopIfTrue="1" operator="equal">
      <formula>0</formula>
    </cfRule>
    <cfRule type="cellIs" dxfId="484" priority="54" stopIfTrue="1" operator="greaterThan">
      <formula>0.0000001</formula>
    </cfRule>
    <cfRule type="cellIs" dxfId="483" priority="55" stopIfTrue="1" operator="equal">
      <formula>0</formula>
    </cfRule>
    <cfRule type="cellIs" dxfId="482" priority="56" stopIfTrue="1" operator="greaterThan">
      <formula>0.0000001</formula>
    </cfRule>
    <cfRule type="cellIs" dxfId="481" priority="58" stopIfTrue="1" operator="greaterThan">
      <formula>0.0000001</formula>
    </cfRule>
    <cfRule type="cellIs" dxfId="480" priority="59" stopIfTrue="1" operator="equal">
      <formula>0</formula>
    </cfRule>
    <cfRule type="cellIs" dxfId="479" priority="60" stopIfTrue="1" operator="greaterThan">
      <formula>0.0000001</formula>
    </cfRule>
    <cfRule type="cellIs" dxfId="478" priority="61" stopIfTrue="1" operator="equal">
      <formula>0</formula>
    </cfRule>
    <cfRule type="cellIs" dxfId="477" priority="62" stopIfTrue="1" operator="greaterThan">
      <formula>0.0000001</formula>
    </cfRule>
    <cfRule type="cellIs" dxfId="476" priority="63" stopIfTrue="1" operator="equal">
      <formula>0</formula>
    </cfRule>
    <cfRule type="cellIs" dxfId="475" priority="64" stopIfTrue="1" operator="greaterThan">
      <formula>0.0000001</formula>
    </cfRule>
    <cfRule type="cellIs" dxfId="474" priority="65" stopIfTrue="1" operator="equal">
      <formula>0</formula>
    </cfRule>
    <cfRule type="cellIs" dxfId="473" priority="66" stopIfTrue="1" operator="greaterThan">
      <formula>0.0000001</formula>
    </cfRule>
    <cfRule type="cellIs" dxfId="472" priority="67" stopIfTrue="1" operator="equal">
      <formula>0</formula>
    </cfRule>
    <cfRule type="cellIs" dxfId="471" priority="69" stopIfTrue="1" operator="equal">
      <formula>0</formula>
    </cfRule>
    <cfRule type="cellIs" dxfId="470" priority="70" stopIfTrue="1" operator="greaterThan">
      <formula>0.0000001</formula>
    </cfRule>
    <cfRule type="cellIs" dxfId="469" priority="71" stopIfTrue="1" operator="equal">
      <formula>0</formula>
    </cfRule>
    <cfRule type="cellIs" dxfId="468" priority="72" stopIfTrue="1" operator="greaterThan">
      <formula>0.0000001</formula>
    </cfRule>
    <cfRule type="cellIs" dxfId="467" priority="73" stopIfTrue="1" operator="equal">
      <formula>0</formula>
    </cfRule>
    <cfRule type="cellIs" dxfId="466" priority="74" stopIfTrue="1" operator="greaterThan">
      <formula>0.0000001</formula>
    </cfRule>
    <cfRule type="cellIs" dxfId="465" priority="57" stopIfTrue="1" operator="equal">
      <formula>0</formula>
    </cfRule>
    <cfRule type="cellIs" dxfId="464" priority="76" stopIfTrue="1" operator="greaterThan">
      <formula>0.0000001</formula>
    </cfRule>
    <cfRule type="cellIs" dxfId="463" priority="77" stopIfTrue="1" operator="equal">
      <formula>0</formula>
    </cfRule>
    <cfRule type="cellIs" dxfId="462" priority="78" stopIfTrue="1" operator="greaterThan">
      <formula>0.0000001</formula>
    </cfRule>
    <cfRule type="cellIs" dxfId="461" priority="79" stopIfTrue="1" operator="equal">
      <formula>0</formula>
    </cfRule>
    <cfRule type="cellIs" dxfId="460" priority="80" stopIfTrue="1" operator="greaterThan">
      <formula>0.0000001</formula>
    </cfRule>
    <cfRule type="cellIs" dxfId="459" priority="81" stopIfTrue="1" operator="equal">
      <formula>0</formula>
    </cfRule>
    <cfRule type="cellIs" dxfId="458" priority="82" stopIfTrue="1" operator="greaterThan">
      <formula>0.0000001</formula>
    </cfRule>
    <cfRule type="cellIs" dxfId="457" priority="83" stopIfTrue="1" operator="equal">
      <formula>0</formula>
    </cfRule>
    <cfRule type="cellIs" dxfId="456" priority="84" stopIfTrue="1" operator="greaterThan">
      <formula>0.0000001</formula>
    </cfRule>
    <cfRule type="cellIs" dxfId="455" priority="85" stopIfTrue="1" operator="equal">
      <formula>0</formula>
    </cfRule>
    <cfRule type="cellIs" dxfId="454" priority="86" stopIfTrue="1" operator="greaterThan">
      <formula>0.0000001</formula>
    </cfRule>
    <cfRule type="cellIs" dxfId="453" priority="87" stopIfTrue="1" operator="equal">
      <formula>0</formula>
    </cfRule>
    <cfRule type="cellIs" dxfId="452" priority="88" stopIfTrue="1" operator="greaterThan">
      <formula>0.0000001</formula>
    </cfRule>
  </conditionalFormatting>
  <conditionalFormatting sqref="E19:G19">
    <cfRule type="cellIs" dxfId="451" priority="500" stopIfTrue="1" operator="greaterThan">
      <formula>0.0000001</formula>
    </cfRule>
    <cfRule type="cellIs" dxfId="450" priority="517" stopIfTrue="1" operator="equal">
      <formula>0</formula>
    </cfRule>
    <cfRule type="cellIs" dxfId="449" priority="518" stopIfTrue="1" operator="greaterThan">
      <formula>0.0000001</formula>
    </cfRule>
    <cfRule type="cellIs" dxfId="448" priority="519" stopIfTrue="1" operator="equal">
      <formula>0</formula>
    </cfRule>
    <cfRule type="cellIs" dxfId="447" priority="503" stopIfTrue="1" operator="equal">
      <formula>0</formula>
    </cfRule>
    <cfRule type="cellIs" dxfId="446" priority="520" stopIfTrue="1" operator="greaterThan">
      <formula>0.0000001</formula>
    </cfRule>
    <cfRule type="cellIs" dxfId="445" priority="521" stopIfTrue="1" operator="equal">
      <formula>0</formula>
    </cfRule>
    <cfRule type="cellIs" dxfId="444" priority="522" stopIfTrue="1" operator="greaterThan">
      <formula>0.0000001</formula>
    </cfRule>
    <cfRule type="cellIs" dxfId="443" priority="523" stopIfTrue="1" operator="equal">
      <formula>0</formula>
    </cfRule>
    <cfRule type="cellIs" dxfId="442" priority="502" stopIfTrue="1" operator="greaterThan">
      <formula>0.0000001</formula>
    </cfRule>
    <cfRule type="cellIs" dxfId="441" priority="501" stopIfTrue="1" operator="equal">
      <formula>0</formula>
    </cfRule>
    <cfRule type="cellIs" dxfId="440" priority="508" stopIfTrue="1" operator="greaterThan">
      <formula>0.0000001</formula>
    </cfRule>
    <cfRule type="cellIs" dxfId="439" priority="524" stopIfTrue="1" operator="greaterThan">
      <formula>0.0000001</formula>
    </cfRule>
    <cfRule type="cellIs" dxfId="438" priority="498" stopIfTrue="1" operator="greaterThan">
      <formula>0.0000001</formula>
    </cfRule>
    <cfRule type="cellIs" dxfId="437" priority="499" stopIfTrue="1" operator="equal">
      <formula>0</formula>
    </cfRule>
    <cfRule type="cellIs" dxfId="436" priority="516" stopIfTrue="1" operator="greaterThan">
      <formula>0.0000001</formula>
    </cfRule>
    <cfRule type="cellIs" dxfId="435" priority="515" stopIfTrue="1" operator="equal">
      <formula>0</formula>
    </cfRule>
    <cfRule type="cellIs" dxfId="434" priority="514" stopIfTrue="1" operator="greaterThan">
      <formula>0.0000001</formula>
    </cfRule>
    <cfRule type="cellIs" dxfId="433" priority="513" stopIfTrue="1" operator="equal">
      <formula>0</formula>
    </cfRule>
    <cfRule type="cellIs" dxfId="432" priority="512" stopIfTrue="1" operator="greaterThan">
      <formula>0.0000001</formula>
    </cfRule>
    <cfRule type="cellIs" dxfId="431" priority="511" stopIfTrue="1" operator="equal">
      <formula>0</formula>
    </cfRule>
    <cfRule type="cellIs" dxfId="430" priority="510" stopIfTrue="1" operator="greaterThan">
      <formula>0.0000001</formula>
    </cfRule>
    <cfRule type="cellIs" dxfId="429" priority="509" stopIfTrue="1" operator="equal">
      <formula>0</formula>
    </cfRule>
    <cfRule type="cellIs" dxfId="428" priority="507" stopIfTrue="1" operator="equal">
      <formula>0</formula>
    </cfRule>
    <cfRule type="cellIs" dxfId="427" priority="506" stopIfTrue="1" operator="greaterThan">
      <formula>0.0000001</formula>
    </cfRule>
    <cfRule type="cellIs" dxfId="426" priority="505" stopIfTrue="1" operator="equal">
      <formula>0</formula>
    </cfRule>
    <cfRule type="cellIs" dxfId="425" priority="504" stopIfTrue="1" operator="greaterThan">
      <formula>0.0000001</formula>
    </cfRule>
  </conditionalFormatting>
  <conditionalFormatting sqref="E19:H19">
    <cfRule type="cellIs" dxfId="424" priority="496" stopIfTrue="1" operator="equal">
      <formula>0</formula>
    </cfRule>
  </conditionalFormatting>
  <conditionalFormatting sqref="E17:I17">
    <cfRule type="cellIs" dxfId="423" priority="672" stopIfTrue="1" operator="greaterThan">
      <formula>0.0000001</formula>
    </cfRule>
    <cfRule type="cellIs" dxfId="422" priority="658" stopIfTrue="1" operator="greaterThan">
      <formula>0.0000001</formula>
    </cfRule>
    <cfRule type="cellIs" dxfId="421" priority="657" stopIfTrue="1" operator="equal">
      <formula>0</formula>
    </cfRule>
    <cfRule type="cellIs" dxfId="420" priority="659" stopIfTrue="1" operator="equal">
      <formula>0</formula>
    </cfRule>
    <cfRule type="cellIs" dxfId="419" priority="660" stopIfTrue="1" operator="greaterThan">
      <formula>0.0000001</formula>
    </cfRule>
    <cfRule type="cellIs" dxfId="418" priority="661" stopIfTrue="1" operator="equal">
      <formula>0</formula>
    </cfRule>
    <cfRule type="cellIs" dxfId="417" priority="671" stopIfTrue="1" operator="equal">
      <formula>0</formula>
    </cfRule>
    <cfRule type="cellIs" dxfId="416" priority="663" stopIfTrue="1" operator="equal">
      <formula>0</formula>
    </cfRule>
    <cfRule type="cellIs" dxfId="415" priority="669" stopIfTrue="1" operator="equal">
      <formula>0</formula>
    </cfRule>
    <cfRule type="cellIs" dxfId="414" priority="664" stopIfTrue="1" operator="greaterThan">
      <formula>0.0000001</formula>
    </cfRule>
    <cfRule type="cellIs" dxfId="413" priority="665" stopIfTrue="1" operator="equal">
      <formula>0</formula>
    </cfRule>
    <cfRule type="cellIs" dxfId="412" priority="666" stopIfTrue="1" operator="greaterThan">
      <formula>0.0000001</formula>
    </cfRule>
    <cfRule type="cellIs" dxfId="411" priority="667" stopIfTrue="1" operator="equal">
      <formula>0</formula>
    </cfRule>
    <cfRule type="cellIs" dxfId="410" priority="668" stopIfTrue="1" operator="greaterThan">
      <formula>0.0000001</formula>
    </cfRule>
    <cfRule type="cellIs" dxfId="409" priority="662" stopIfTrue="1" operator="greaterThan">
      <formula>0.0000001</formula>
    </cfRule>
    <cfRule type="cellIs" dxfId="408" priority="670" stopIfTrue="1" operator="greaterThan">
      <formula>0.0000001</formula>
    </cfRule>
  </conditionalFormatting>
  <conditionalFormatting sqref="E19:I19">
    <cfRule type="cellIs" dxfId="407" priority="525" stopIfTrue="1" operator="equal">
      <formula>0</formula>
    </cfRule>
    <cfRule type="cellIs" dxfId="406" priority="526" stopIfTrue="1" operator="greaterThan">
      <formula>0.0000001</formula>
    </cfRule>
    <cfRule type="cellIs" dxfId="405" priority="527" stopIfTrue="1" operator="equal">
      <formula>0</formula>
    </cfRule>
    <cfRule type="cellIs" dxfId="404" priority="528" stopIfTrue="1" operator="greaterThan">
      <formula>0.0000001</formula>
    </cfRule>
    <cfRule type="cellIs" dxfId="403" priority="529" stopIfTrue="1" operator="equal">
      <formula>0</formula>
    </cfRule>
    <cfRule type="cellIs" dxfId="402" priority="530" stopIfTrue="1" operator="greaterThan">
      <formula>0.0000001</formula>
    </cfRule>
    <cfRule type="cellIs" dxfId="401" priority="531" stopIfTrue="1" operator="equal">
      <formula>0</formula>
    </cfRule>
    <cfRule type="cellIs" dxfId="400" priority="532" stopIfTrue="1" operator="greaterThan">
      <formula>0.0000001</formula>
    </cfRule>
    <cfRule type="cellIs" dxfId="399" priority="533" stopIfTrue="1" operator="equal">
      <formula>0</formula>
    </cfRule>
    <cfRule type="cellIs" dxfId="398" priority="534" stopIfTrue="1" operator="greaterThan">
      <formula>0.0000001</formula>
    </cfRule>
    <cfRule type="cellIs" dxfId="397" priority="535" stopIfTrue="1" operator="equal">
      <formula>0</formula>
    </cfRule>
    <cfRule type="cellIs" dxfId="396" priority="536" stopIfTrue="1" operator="greaterThan">
      <formula>0.0000001</formula>
    </cfRule>
    <cfRule type="cellIs" dxfId="395" priority="537" stopIfTrue="1" operator="equal">
      <formula>0</formula>
    </cfRule>
    <cfRule type="cellIs" dxfId="394" priority="540" stopIfTrue="1" operator="greaterThan">
      <formula>0.0000001</formula>
    </cfRule>
    <cfRule type="cellIs" dxfId="393" priority="538" stopIfTrue="1" operator="greaterThan">
      <formula>0.0000001</formula>
    </cfRule>
    <cfRule type="cellIs" dxfId="392" priority="539" stopIfTrue="1" operator="equal">
      <formula>0</formula>
    </cfRule>
  </conditionalFormatting>
  <conditionalFormatting sqref="E25:I25">
    <cfRule type="cellIs" dxfId="391" priority="2" stopIfTrue="1" operator="greaterThan">
      <formula>0.0000001</formula>
    </cfRule>
    <cfRule type="cellIs" dxfId="390" priority="3" stopIfTrue="1" operator="equal">
      <formula>0</formula>
    </cfRule>
    <cfRule type="cellIs" dxfId="389" priority="4" stopIfTrue="1" operator="greaterThan">
      <formula>0.0000001</formula>
    </cfRule>
    <cfRule type="cellIs" dxfId="388" priority="5" stopIfTrue="1" operator="equal">
      <formula>0</formula>
    </cfRule>
    <cfRule type="cellIs" dxfId="387" priority="6" stopIfTrue="1" operator="greaterThan">
      <formula>0.0000001</formula>
    </cfRule>
    <cfRule type="cellIs" dxfId="386" priority="7" stopIfTrue="1" operator="equal">
      <formula>0</formula>
    </cfRule>
    <cfRule type="cellIs" dxfId="385" priority="8" stopIfTrue="1" operator="greaterThan">
      <formula>0.0000001</formula>
    </cfRule>
    <cfRule type="cellIs" dxfId="384" priority="9" stopIfTrue="1" operator="equal">
      <formula>0</formula>
    </cfRule>
    <cfRule type="cellIs" dxfId="383" priority="10" stopIfTrue="1" operator="greaterThan">
      <formula>0.0000001</formula>
    </cfRule>
    <cfRule type="cellIs" dxfId="382" priority="11" stopIfTrue="1" operator="equal">
      <formula>0</formula>
    </cfRule>
    <cfRule type="cellIs" dxfId="381" priority="12" stopIfTrue="1" operator="greaterThan">
      <formula>0.0000001</formula>
    </cfRule>
    <cfRule type="cellIs" dxfId="380" priority="13" stopIfTrue="1" operator="equal">
      <formula>0</formula>
    </cfRule>
    <cfRule type="cellIs" dxfId="379" priority="14" stopIfTrue="1" operator="greaterThan">
      <formula>0.0000001</formula>
    </cfRule>
    <cfRule type="cellIs" dxfId="378" priority="15" stopIfTrue="1" operator="equal">
      <formula>0</formula>
    </cfRule>
    <cfRule type="cellIs" dxfId="377" priority="16" stopIfTrue="1" operator="greaterThan">
      <formula>0.0000001</formula>
    </cfRule>
    <cfRule type="cellIs" dxfId="376" priority="17" stopIfTrue="1" operator="equal">
      <formula>0</formula>
    </cfRule>
    <cfRule type="cellIs" dxfId="375" priority="18" stopIfTrue="1" operator="greaterThan">
      <formula>0.0000001</formula>
    </cfRule>
    <cfRule type="cellIs" dxfId="374" priority="19" stopIfTrue="1" operator="equal">
      <formula>0</formula>
    </cfRule>
    <cfRule type="cellIs" dxfId="373" priority="20" stopIfTrue="1" operator="greaterThan">
      <formula>0.0000001</formula>
    </cfRule>
    <cfRule type="cellIs" dxfId="372" priority="21" stopIfTrue="1" operator="equal">
      <formula>0</formula>
    </cfRule>
    <cfRule type="cellIs" dxfId="371" priority="22" stopIfTrue="1" operator="greaterThan">
      <formula>0.0000001</formula>
    </cfRule>
    <cfRule type="cellIs" dxfId="370" priority="23" stopIfTrue="1" operator="equal">
      <formula>0</formula>
    </cfRule>
    <cfRule type="cellIs" dxfId="369" priority="24" stopIfTrue="1" operator="greaterThan">
      <formula>0.0000001</formula>
    </cfRule>
    <cfRule type="cellIs" dxfId="368" priority="25" stopIfTrue="1" operator="equal">
      <formula>0</formula>
    </cfRule>
    <cfRule type="cellIs" dxfId="367" priority="26" stopIfTrue="1" operator="greaterThan">
      <formula>0.0000001</formula>
    </cfRule>
    <cfRule type="cellIs" dxfId="366" priority="27" stopIfTrue="1" operator="equal">
      <formula>0</formula>
    </cfRule>
    <cfRule type="cellIs" dxfId="365" priority="28" stopIfTrue="1" operator="greaterThan">
      <formula>0.0000001</formula>
    </cfRule>
    <cfRule type="cellIs" dxfId="364" priority="29" stopIfTrue="1" operator="equal">
      <formula>0</formula>
    </cfRule>
    <cfRule type="cellIs" dxfId="363" priority="30" stopIfTrue="1" operator="greaterThan">
      <formula>0.0000001</formula>
    </cfRule>
    <cfRule type="cellIs" dxfId="362" priority="31" stopIfTrue="1" operator="equal">
      <formula>0</formula>
    </cfRule>
    <cfRule type="cellIs" dxfId="361" priority="32" stopIfTrue="1" operator="greaterThan">
      <formula>0.0000001</formula>
    </cfRule>
    <cfRule type="cellIs" dxfId="360" priority="33" stopIfTrue="1" operator="equal">
      <formula>0</formula>
    </cfRule>
    <cfRule type="cellIs" dxfId="359" priority="34" stopIfTrue="1" operator="greaterThan">
      <formula>0.0000001</formula>
    </cfRule>
    <cfRule type="cellIs" dxfId="358" priority="35" stopIfTrue="1" operator="equal">
      <formula>0</formula>
    </cfRule>
    <cfRule type="cellIs" dxfId="357" priority="36" stopIfTrue="1" operator="greaterThan">
      <formula>0.0000001</formula>
    </cfRule>
    <cfRule type="cellIs" dxfId="356" priority="37" stopIfTrue="1" operator="equal">
      <formula>0</formula>
    </cfRule>
    <cfRule type="cellIs" dxfId="355" priority="38" stopIfTrue="1" operator="greaterThan">
      <formula>0.0000001</formula>
    </cfRule>
    <cfRule type="cellIs" dxfId="354" priority="39" stopIfTrue="1" operator="equal">
      <formula>0</formula>
    </cfRule>
    <cfRule type="cellIs" dxfId="353" priority="40" stopIfTrue="1" operator="greaterThan">
      <formula>0.0000001</formula>
    </cfRule>
    <cfRule type="cellIs" dxfId="352" priority="41" stopIfTrue="1" operator="equal">
      <formula>0</formula>
    </cfRule>
    <cfRule type="cellIs" dxfId="351" priority="42" stopIfTrue="1" operator="greaterThan">
      <formula>0.0000001</formula>
    </cfRule>
    <cfRule type="cellIs" dxfId="350" priority="43" stopIfTrue="1" operator="equal">
      <formula>0</formula>
    </cfRule>
    <cfRule type="cellIs" dxfId="349" priority="44" stopIfTrue="1" operator="greaterThan">
      <formula>0.0000001</formula>
    </cfRule>
    <cfRule type="cellIs" dxfId="348" priority="1" stopIfTrue="1" operator="equal">
      <formula>0</formula>
    </cfRule>
  </conditionalFormatting>
  <conditionalFormatting sqref="G17">
    <cfRule type="cellIs" dxfId="347" priority="649" stopIfTrue="1" operator="equal">
      <formula>0</formula>
    </cfRule>
    <cfRule type="cellIs" dxfId="346" priority="648" stopIfTrue="1" operator="greaterThan">
      <formula>0.0000001</formula>
    </cfRule>
    <cfRule type="cellIs" dxfId="345" priority="647" stopIfTrue="1" operator="equal">
      <formula>0</formula>
    </cfRule>
    <cfRule type="cellIs" dxfId="344" priority="646" stopIfTrue="1" operator="greaterThan">
      <formula>0.0000001</formula>
    </cfRule>
    <cfRule type="cellIs" dxfId="343" priority="630" stopIfTrue="1" operator="greaterThan">
      <formula>0.0000001</formula>
    </cfRule>
    <cfRule type="cellIs" dxfId="342" priority="645" stopIfTrue="1" operator="equal">
      <formula>0</formula>
    </cfRule>
    <cfRule type="cellIs" dxfId="341" priority="631" stopIfTrue="1" operator="equal">
      <formula>0</formula>
    </cfRule>
    <cfRule type="cellIs" dxfId="340" priority="632" stopIfTrue="1" operator="greaterThan">
      <formula>0.0000001</formula>
    </cfRule>
    <cfRule type="cellIs" dxfId="339" priority="634" stopIfTrue="1" operator="greaterThan">
      <formula>0.0000001</formula>
    </cfRule>
    <cfRule type="cellIs" dxfId="338" priority="635" stopIfTrue="1" operator="equal">
      <formula>0</formula>
    </cfRule>
    <cfRule type="cellIs" dxfId="337" priority="636" stopIfTrue="1" operator="greaterThan">
      <formula>0.0000001</formula>
    </cfRule>
    <cfRule type="cellIs" dxfId="336" priority="637" stopIfTrue="1" operator="equal">
      <formula>0</formula>
    </cfRule>
    <cfRule type="cellIs" dxfId="335" priority="638" stopIfTrue="1" operator="greaterThan">
      <formula>0.0000001</formula>
    </cfRule>
    <cfRule type="cellIs" dxfId="334" priority="639" stopIfTrue="1" operator="equal">
      <formula>0</formula>
    </cfRule>
    <cfRule type="cellIs" dxfId="333" priority="640" stopIfTrue="1" operator="greaterThan">
      <formula>0.0000001</formula>
    </cfRule>
    <cfRule type="cellIs" dxfId="332" priority="641" stopIfTrue="1" operator="equal">
      <formula>0</formula>
    </cfRule>
    <cfRule type="cellIs" dxfId="331" priority="642" stopIfTrue="1" operator="greaterThan">
      <formula>0.0000001</formula>
    </cfRule>
    <cfRule type="cellIs" dxfId="330" priority="643" stopIfTrue="1" operator="equal">
      <formula>0</formula>
    </cfRule>
    <cfRule type="cellIs" dxfId="329" priority="633" stopIfTrue="1" operator="equal">
      <formula>0</formula>
    </cfRule>
    <cfRule type="cellIs" dxfId="328" priority="644" stopIfTrue="1" operator="greaterThan">
      <formula>0.0000001</formula>
    </cfRule>
    <cfRule type="cellIs" dxfId="327" priority="656" stopIfTrue="1" operator="greaterThan">
      <formula>0.0000001</formula>
    </cfRule>
    <cfRule type="cellIs" dxfId="326" priority="655" stopIfTrue="1" operator="equal">
      <formula>0</formula>
    </cfRule>
    <cfRule type="cellIs" dxfId="325" priority="654" stopIfTrue="1" operator="greaterThan">
      <formula>0.0000001</formula>
    </cfRule>
    <cfRule type="cellIs" dxfId="324" priority="653" stopIfTrue="1" operator="equal">
      <formula>0</formula>
    </cfRule>
    <cfRule type="cellIs" dxfId="323" priority="652" stopIfTrue="1" operator="greaterThan">
      <formula>0.0000001</formula>
    </cfRule>
    <cfRule type="cellIs" dxfId="322" priority="651" stopIfTrue="1" operator="equal">
      <formula>0</formula>
    </cfRule>
    <cfRule type="cellIs" dxfId="321" priority="650" stopIfTrue="1" operator="greaterThan">
      <formula>0.0000001</formula>
    </cfRule>
  </conditionalFormatting>
  <conditionalFormatting sqref="G21">
    <cfRule type="cellIs" dxfId="320" priority="404" stopIfTrue="1" operator="greaterThan">
      <formula>0.0000001</formula>
    </cfRule>
    <cfRule type="cellIs" dxfId="319" priority="405" stopIfTrue="1" operator="equal">
      <formula>0</formula>
    </cfRule>
    <cfRule type="cellIs" dxfId="318" priority="406" stopIfTrue="1" operator="greaterThan">
      <formula>0.0000001</formula>
    </cfRule>
    <cfRule type="cellIs" dxfId="317" priority="407" stopIfTrue="1" operator="equal">
      <formula>0</formula>
    </cfRule>
    <cfRule type="cellIs" dxfId="316" priority="408" stopIfTrue="1" operator="greaterThan">
      <formula>0.0000001</formula>
    </cfRule>
    <cfRule type="cellIs" dxfId="315" priority="409" stopIfTrue="1" operator="equal">
      <formula>0</formula>
    </cfRule>
    <cfRule type="cellIs" dxfId="314" priority="410" stopIfTrue="1" operator="greaterThan">
      <formula>0.0000001</formula>
    </cfRule>
    <cfRule type="cellIs" dxfId="313" priority="411" stopIfTrue="1" operator="equal">
      <formula>0</formula>
    </cfRule>
    <cfRule type="cellIs" dxfId="312" priority="412" stopIfTrue="1" operator="greaterThan">
      <formula>0.0000001</formula>
    </cfRule>
    <cfRule type="cellIs" dxfId="311" priority="413" stopIfTrue="1" operator="equal">
      <formula>0</formula>
    </cfRule>
    <cfRule type="cellIs" dxfId="310" priority="414" stopIfTrue="1" operator="greaterThan">
      <formula>0.0000001</formula>
    </cfRule>
    <cfRule type="cellIs" dxfId="309" priority="415" stopIfTrue="1" operator="equal">
      <formula>0</formula>
    </cfRule>
    <cfRule type="cellIs" dxfId="308" priority="416" stopIfTrue="1" operator="greaterThan">
      <formula>0.0000001</formula>
    </cfRule>
    <cfRule type="cellIs" dxfId="307" priority="417" stopIfTrue="1" operator="equal">
      <formula>0</formula>
    </cfRule>
    <cfRule type="cellIs" dxfId="306" priority="418" stopIfTrue="1" operator="greaterThan">
      <formula>0.0000001</formula>
    </cfRule>
    <cfRule type="cellIs" dxfId="305" priority="419" stopIfTrue="1" operator="equal">
      <formula>0</formula>
    </cfRule>
    <cfRule type="cellIs" dxfId="304" priority="421" stopIfTrue="1" operator="equal">
      <formula>0</formula>
    </cfRule>
    <cfRule type="cellIs" dxfId="303" priority="422" stopIfTrue="1" operator="greaterThan">
      <formula>0.0000001</formula>
    </cfRule>
    <cfRule type="cellIs" dxfId="302" priority="420" stopIfTrue="1" operator="greaterThan">
      <formula>0.0000001</formula>
    </cfRule>
    <cfRule type="cellIs" dxfId="301" priority="396" stopIfTrue="1" operator="greaterThan">
      <formula>0.0000001</formula>
    </cfRule>
    <cfRule type="cellIs" dxfId="300" priority="397" stopIfTrue="1" operator="equal">
      <formula>0</formula>
    </cfRule>
    <cfRule type="cellIs" dxfId="299" priority="398" stopIfTrue="1" operator="greaterThan">
      <formula>0.0000001</formula>
    </cfRule>
    <cfRule type="cellIs" dxfId="298" priority="399" stopIfTrue="1" operator="equal">
      <formula>0</formula>
    </cfRule>
    <cfRule type="cellIs" dxfId="297" priority="400" stopIfTrue="1" operator="greaterThan">
      <formula>0.0000001</formula>
    </cfRule>
    <cfRule type="cellIs" dxfId="296" priority="401" stopIfTrue="1" operator="equal">
      <formula>0</formula>
    </cfRule>
    <cfRule type="cellIs" dxfId="295" priority="402" stopIfTrue="1" operator="greaterThan">
      <formula>0.0000001</formula>
    </cfRule>
    <cfRule type="cellIs" dxfId="294" priority="403" stopIfTrue="1" operator="equal">
      <formula>0</formula>
    </cfRule>
  </conditionalFormatting>
  <conditionalFormatting sqref="G23">
    <cfRule type="cellIs" dxfId="293" priority="320" stopIfTrue="1" operator="greaterThan">
      <formula>0.0000001</formula>
    </cfRule>
    <cfRule type="cellIs" dxfId="292" priority="315" stopIfTrue="1" operator="equal">
      <formula>0</formula>
    </cfRule>
    <cfRule type="cellIs" dxfId="291" priority="316" stopIfTrue="1" operator="greaterThan">
      <formula>0.0000001</formula>
    </cfRule>
    <cfRule type="cellIs" dxfId="290" priority="317" stopIfTrue="1" operator="equal">
      <formula>0</formula>
    </cfRule>
    <cfRule type="cellIs" dxfId="289" priority="318" stopIfTrue="1" operator="greaterThan">
      <formula>0.0000001</formula>
    </cfRule>
    <cfRule type="cellIs" dxfId="288" priority="319" stopIfTrue="1" operator="equal">
      <formula>0</formula>
    </cfRule>
    <cfRule type="cellIs" dxfId="287" priority="304" stopIfTrue="1" operator="greaterThan">
      <formula>0.0000001</formula>
    </cfRule>
    <cfRule type="cellIs" dxfId="286" priority="305" stopIfTrue="1" operator="equal">
      <formula>0</formula>
    </cfRule>
    <cfRule type="cellIs" dxfId="285" priority="306" stopIfTrue="1" operator="greaterThan">
      <formula>0.0000001</formula>
    </cfRule>
    <cfRule type="cellIs" dxfId="284" priority="313" stopIfTrue="1" operator="equal">
      <formula>0</formula>
    </cfRule>
    <cfRule type="cellIs" dxfId="283" priority="303" stopIfTrue="1" operator="equal">
      <formula>0</formula>
    </cfRule>
    <cfRule type="cellIs" dxfId="282" priority="312" stopIfTrue="1" operator="greaterThan">
      <formula>0.0000001</formula>
    </cfRule>
    <cfRule type="cellIs" dxfId="281" priority="311" stopIfTrue="1" operator="equal">
      <formula>0</formula>
    </cfRule>
    <cfRule type="cellIs" dxfId="280" priority="310" stopIfTrue="1" operator="greaterThan">
      <formula>0.0000001</formula>
    </cfRule>
    <cfRule type="cellIs" dxfId="279" priority="309" stopIfTrue="1" operator="equal">
      <formula>0</formula>
    </cfRule>
    <cfRule type="cellIs" dxfId="278" priority="308" stopIfTrue="1" operator="greaterThan">
      <formula>0.0000001</formula>
    </cfRule>
    <cfRule type="cellIs" dxfId="277" priority="294" stopIfTrue="1" operator="greaterThan">
      <formula>0.0000001</formula>
    </cfRule>
    <cfRule type="cellIs" dxfId="276" priority="295" stopIfTrue="1" operator="equal">
      <formula>0</formula>
    </cfRule>
    <cfRule type="cellIs" dxfId="275" priority="307" stopIfTrue="1" operator="equal">
      <formula>0</formula>
    </cfRule>
    <cfRule type="cellIs" dxfId="274" priority="296" stopIfTrue="1" operator="greaterThan">
      <formula>0.0000001</formula>
    </cfRule>
    <cfRule type="cellIs" dxfId="273" priority="297" stopIfTrue="1" operator="equal">
      <formula>0</formula>
    </cfRule>
    <cfRule type="cellIs" dxfId="272" priority="298" stopIfTrue="1" operator="greaterThan">
      <formula>0.0000001</formula>
    </cfRule>
    <cfRule type="cellIs" dxfId="271" priority="299" stopIfTrue="1" operator="equal">
      <formula>0</formula>
    </cfRule>
    <cfRule type="cellIs" dxfId="270" priority="300" stopIfTrue="1" operator="greaterThan">
      <formula>0.0000001</formula>
    </cfRule>
    <cfRule type="cellIs" dxfId="269" priority="301" stopIfTrue="1" operator="equal">
      <formula>0</formula>
    </cfRule>
    <cfRule type="cellIs" dxfId="268" priority="302" stopIfTrue="1" operator="greaterThan">
      <formula>0.0000001</formula>
    </cfRule>
    <cfRule type="cellIs" dxfId="267" priority="314" stopIfTrue="1" operator="greaterThan">
      <formula>0.0000001</formula>
    </cfRule>
  </conditionalFormatting>
  <conditionalFormatting sqref="G17:H17">
    <cfRule type="cellIs" dxfId="266" priority="628" stopIfTrue="1" operator="equal">
      <formula>0</formula>
    </cfRule>
  </conditionalFormatting>
  <conditionalFormatting sqref="G21:H21">
    <cfRule type="cellIs" dxfId="265" priority="394" stopIfTrue="1" operator="equal">
      <formula>0</formula>
    </cfRule>
  </conditionalFormatting>
  <conditionalFormatting sqref="G23:H23">
    <cfRule type="cellIs" dxfId="264" priority="292" stopIfTrue="1" operator="equal">
      <formula>0</formula>
    </cfRule>
  </conditionalFormatting>
  <conditionalFormatting sqref="G21:I21">
    <cfRule type="cellIs" dxfId="263" priority="423" stopIfTrue="1" operator="equal">
      <formula>0</formula>
    </cfRule>
    <cfRule type="cellIs" dxfId="262" priority="424" stopIfTrue="1" operator="greaterThan">
      <formula>0.0000001</formula>
    </cfRule>
    <cfRule type="cellIs" dxfId="261" priority="425" stopIfTrue="1" operator="equal">
      <formula>0</formula>
    </cfRule>
    <cfRule type="cellIs" dxfId="260" priority="426" stopIfTrue="1" operator="greaterThan">
      <formula>0.0000001</formula>
    </cfRule>
    <cfRule type="cellIs" dxfId="259" priority="428" stopIfTrue="1" operator="greaterThan">
      <formula>0.0000001</formula>
    </cfRule>
    <cfRule type="cellIs" dxfId="258" priority="429" stopIfTrue="1" operator="equal">
      <formula>0</formula>
    </cfRule>
    <cfRule type="cellIs" dxfId="257" priority="430" stopIfTrue="1" operator="greaterThan">
      <formula>0.0000001</formula>
    </cfRule>
    <cfRule type="cellIs" dxfId="256" priority="431" stopIfTrue="1" operator="equal">
      <formula>0</formula>
    </cfRule>
    <cfRule type="cellIs" dxfId="255" priority="432" stopIfTrue="1" operator="greaterThan">
      <formula>0.0000001</formula>
    </cfRule>
    <cfRule type="cellIs" dxfId="254" priority="433" stopIfTrue="1" operator="equal">
      <formula>0</formula>
    </cfRule>
    <cfRule type="cellIs" dxfId="253" priority="434" stopIfTrue="1" operator="greaterThan">
      <formula>0.0000001</formula>
    </cfRule>
    <cfRule type="cellIs" dxfId="252" priority="435" stopIfTrue="1" operator="equal">
      <formula>0</formula>
    </cfRule>
    <cfRule type="cellIs" dxfId="251" priority="436" stopIfTrue="1" operator="greaterThan">
      <formula>0.0000001</formula>
    </cfRule>
    <cfRule type="cellIs" dxfId="250" priority="437" stopIfTrue="1" operator="equal">
      <formula>0</formula>
    </cfRule>
    <cfRule type="cellIs" dxfId="249" priority="438" stopIfTrue="1" operator="greaterThan">
      <formula>0.0000001</formula>
    </cfRule>
    <cfRule type="cellIs" dxfId="248" priority="427" stopIfTrue="1" operator="equal">
      <formula>0</formula>
    </cfRule>
  </conditionalFormatting>
  <conditionalFormatting sqref="G23:I23">
    <cfRule type="cellIs" dxfId="247" priority="329" stopIfTrue="1" operator="equal">
      <formula>0</formula>
    </cfRule>
    <cfRule type="cellIs" dxfId="246" priority="321" stopIfTrue="1" operator="equal">
      <formula>0</formula>
    </cfRule>
    <cfRule type="cellIs" dxfId="245" priority="332" stopIfTrue="1" operator="greaterThan">
      <formula>0.0000001</formula>
    </cfRule>
    <cfRule type="cellIs" dxfId="244" priority="331" stopIfTrue="1" operator="equal">
      <formula>0</formula>
    </cfRule>
    <cfRule type="cellIs" dxfId="243" priority="328" stopIfTrue="1" operator="greaterThan">
      <formula>0.0000001</formula>
    </cfRule>
    <cfRule type="cellIs" dxfId="242" priority="327" stopIfTrue="1" operator="equal">
      <formula>0</formula>
    </cfRule>
    <cfRule type="cellIs" dxfId="241" priority="330" stopIfTrue="1" operator="greaterThan">
      <formula>0.0000001</formula>
    </cfRule>
    <cfRule type="cellIs" dxfId="240" priority="326" stopIfTrue="1" operator="greaterThan">
      <formula>0.0000001</formula>
    </cfRule>
    <cfRule type="cellIs" dxfId="239" priority="325" stopIfTrue="1" operator="equal">
      <formula>0</formula>
    </cfRule>
    <cfRule type="cellIs" dxfId="238" priority="324" stopIfTrue="1" operator="greaterThan">
      <formula>0.0000001</formula>
    </cfRule>
    <cfRule type="cellIs" dxfId="237" priority="323" stopIfTrue="1" operator="equal">
      <formula>0</formula>
    </cfRule>
    <cfRule type="cellIs" dxfId="236" priority="322" stopIfTrue="1" operator="greaterThan">
      <formula>0.0000001</formula>
    </cfRule>
    <cfRule type="cellIs" dxfId="235" priority="336" stopIfTrue="1" operator="greaterThan">
      <formula>0.0000001</formula>
    </cfRule>
    <cfRule type="cellIs" dxfId="234" priority="335" stopIfTrue="1" operator="equal">
      <formula>0</formula>
    </cfRule>
    <cfRule type="cellIs" dxfId="233" priority="334" stopIfTrue="1" operator="greaterThan">
      <formula>0.0000001</formula>
    </cfRule>
    <cfRule type="cellIs" dxfId="232" priority="333" stopIfTrue="1" operator="equal">
      <formula>0</formula>
    </cfRule>
  </conditionalFormatting>
  <conditionalFormatting sqref="H17">
    <cfRule type="cellIs" dxfId="231" priority="607" stopIfTrue="1" operator="greaterThan">
      <formula>0.0000001</formula>
    </cfRule>
    <cfRule type="cellIs" dxfId="230" priority="606" stopIfTrue="1" operator="equal">
      <formula>0</formula>
    </cfRule>
    <cfRule type="cellIs" dxfId="229" priority="611" stopIfTrue="1" operator="greaterThan">
      <formula>0.0000001</formula>
    </cfRule>
    <cfRule type="cellIs" dxfId="228" priority="629" stopIfTrue="1" operator="greaterThan">
      <formula>0.0000001</formula>
    </cfRule>
    <cfRule type="cellIs" dxfId="227" priority="601" stopIfTrue="1" operator="greaterThan">
      <formula>0.0000001</formula>
    </cfRule>
    <cfRule type="cellIs" dxfId="226" priority="602" stopIfTrue="1" operator="equal">
      <formula>0</formula>
    </cfRule>
    <cfRule type="cellIs" dxfId="225" priority="616" stopIfTrue="1" operator="equal">
      <formula>0</formula>
    </cfRule>
    <cfRule type="cellIs" dxfId="224" priority="627" stopIfTrue="1" operator="greaterThan">
      <formula>0.0000001</formula>
    </cfRule>
    <cfRule type="cellIs" dxfId="223" priority="626" stopIfTrue="1" operator="equal">
      <formula>0</formula>
    </cfRule>
    <cfRule type="cellIs" dxfId="222" priority="622" stopIfTrue="1" operator="equal">
      <formula>0</formula>
    </cfRule>
    <cfRule type="cellIs" dxfId="221" priority="625" stopIfTrue="1" operator="greaterThan">
      <formula>0.0000001</formula>
    </cfRule>
    <cfRule type="cellIs" dxfId="220" priority="624" stopIfTrue="1" operator="equal">
      <formula>0</formula>
    </cfRule>
    <cfRule type="cellIs" dxfId="219" priority="623" stopIfTrue="1" operator="greaterThan">
      <formula>0.0000001</formula>
    </cfRule>
    <cfRule type="cellIs" dxfId="218" priority="621" stopIfTrue="1" operator="greaterThan">
      <formula>0.0000001</formula>
    </cfRule>
    <cfRule type="cellIs" dxfId="217" priority="620" stopIfTrue="1" operator="equal">
      <formula>0</formula>
    </cfRule>
    <cfRule type="cellIs" dxfId="216" priority="605" stopIfTrue="1" operator="greaterThan">
      <formula>0.0000001</formula>
    </cfRule>
    <cfRule type="cellIs" dxfId="215" priority="619" stopIfTrue="1" operator="greaterThan">
      <formula>0.0000001</formula>
    </cfRule>
    <cfRule type="cellIs" dxfId="214" priority="618" stopIfTrue="1" operator="equal">
      <formula>0</formula>
    </cfRule>
    <cfRule type="cellIs" dxfId="213" priority="617" stopIfTrue="1" operator="greaterThan">
      <formula>0.0000001</formula>
    </cfRule>
    <cfRule type="cellIs" dxfId="212" priority="615" stopIfTrue="1" operator="greaterThan">
      <formula>0.0000001</formula>
    </cfRule>
    <cfRule type="cellIs" dxfId="211" priority="614" stopIfTrue="1" operator="equal">
      <formula>0</formula>
    </cfRule>
    <cfRule type="cellIs" dxfId="210" priority="613" stopIfTrue="1" operator="greaterThan">
      <formula>0.0000001</formula>
    </cfRule>
    <cfRule type="cellIs" dxfId="209" priority="604" stopIfTrue="1" operator="equal">
      <formula>0</formula>
    </cfRule>
    <cfRule type="cellIs" dxfId="208" priority="603" stopIfTrue="1" operator="greaterThan">
      <formula>0.0000001</formula>
    </cfRule>
    <cfRule type="cellIs" dxfId="207" priority="612" stopIfTrue="1" operator="equal">
      <formula>0</formula>
    </cfRule>
    <cfRule type="cellIs" dxfId="206" priority="610" stopIfTrue="1" operator="equal">
      <formula>0</formula>
    </cfRule>
    <cfRule type="cellIs" dxfId="205" priority="609" stopIfTrue="1" operator="greaterThan">
      <formula>0.0000001</formula>
    </cfRule>
    <cfRule type="cellIs" dxfId="204" priority="608" stopIfTrue="1" operator="equal">
      <formula>0</formula>
    </cfRule>
  </conditionalFormatting>
  <conditionalFormatting sqref="H19">
    <cfRule type="cellIs" dxfId="203" priority="495" stopIfTrue="1" operator="greaterThan">
      <formula>0.0000001</formula>
    </cfRule>
    <cfRule type="cellIs" dxfId="202" priority="497" stopIfTrue="1" operator="greaterThan">
      <formula>0.0000001</formula>
    </cfRule>
    <cfRule type="cellIs" dxfId="201" priority="469" stopIfTrue="1" operator="greaterThan">
      <formula>0.0000001</formula>
    </cfRule>
    <cfRule type="cellIs" dxfId="200" priority="470" stopIfTrue="1" operator="equal">
      <formula>0</formula>
    </cfRule>
    <cfRule type="cellIs" dxfId="199" priority="471" stopIfTrue="1" operator="greaterThan">
      <formula>0.0000001</formula>
    </cfRule>
    <cfRule type="cellIs" dxfId="198" priority="472" stopIfTrue="1" operator="equal">
      <formula>0</formula>
    </cfRule>
    <cfRule type="cellIs" dxfId="197" priority="473" stopIfTrue="1" operator="greaterThan">
      <formula>0.0000001</formula>
    </cfRule>
    <cfRule type="cellIs" dxfId="196" priority="474" stopIfTrue="1" operator="equal">
      <formula>0</formula>
    </cfRule>
    <cfRule type="cellIs" dxfId="195" priority="475" stopIfTrue="1" operator="greaterThan">
      <formula>0.0000001</formula>
    </cfRule>
    <cfRule type="cellIs" dxfId="194" priority="476" stopIfTrue="1" operator="equal">
      <formula>0</formula>
    </cfRule>
    <cfRule type="cellIs" dxfId="193" priority="477" stopIfTrue="1" operator="greaterThan">
      <formula>0.0000001</formula>
    </cfRule>
    <cfRule type="cellIs" dxfId="192" priority="478" stopIfTrue="1" operator="equal">
      <formula>0</formula>
    </cfRule>
    <cfRule type="cellIs" dxfId="191" priority="479" stopIfTrue="1" operator="greaterThan">
      <formula>0.0000001</formula>
    </cfRule>
    <cfRule type="cellIs" dxfId="190" priority="480" stopIfTrue="1" operator="equal">
      <formula>0</formula>
    </cfRule>
    <cfRule type="cellIs" dxfId="189" priority="481" stopIfTrue="1" operator="greaterThan">
      <formula>0.0000001</formula>
    </cfRule>
    <cfRule type="cellIs" dxfId="188" priority="482" stopIfTrue="1" operator="equal">
      <formula>0</formula>
    </cfRule>
    <cfRule type="cellIs" dxfId="187" priority="483" stopIfTrue="1" operator="greaterThan">
      <formula>0.0000001</formula>
    </cfRule>
    <cfRule type="cellIs" dxfId="186" priority="484" stopIfTrue="1" operator="equal">
      <formula>0</formula>
    </cfRule>
    <cfRule type="cellIs" dxfId="185" priority="485" stopIfTrue="1" operator="greaterThan">
      <formula>0.0000001</formula>
    </cfRule>
    <cfRule type="cellIs" dxfId="184" priority="486" stopIfTrue="1" operator="equal">
      <formula>0</formula>
    </cfRule>
    <cfRule type="cellIs" dxfId="183" priority="487" stopIfTrue="1" operator="greaterThan">
      <formula>0.0000001</formula>
    </cfRule>
    <cfRule type="cellIs" dxfId="182" priority="488" stopIfTrue="1" operator="equal">
      <formula>0</formula>
    </cfRule>
    <cfRule type="cellIs" dxfId="181" priority="489" stopIfTrue="1" operator="greaterThan">
      <formula>0.0000001</formula>
    </cfRule>
    <cfRule type="cellIs" dxfId="180" priority="490" stopIfTrue="1" operator="equal">
      <formula>0</formula>
    </cfRule>
    <cfRule type="cellIs" dxfId="179" priority="491" stopIfTrue="1" operator="greaterThan">
      <formula>0.0000001</formula>
    </cfRule>
    <cfRule type="cellIs" dxfId="178" priority="492" stopIfTrue="1" operator="equal">
      <formula>0</formula>
    </cfRule>
    <cfRule type="cellIs" dxfId="177" priority="493" stopIfTrue="1" operator="greaterThan">
      <formula>0.0000001</formula>
    </cfRule>
    <cfRule type="cellIs" dxfId="176" priority="494" stopIfTrue="1" operator="equal">
      <formula>0</formula>
    </cfRule>
  </conditionalFormatting>
  <conditionalFormatting sqref="H21">
    <cfRule type="cellIs" dxfId="175" priority="381" stopIfTrue="1" operator="greaterThan">
      <formula>0.0000001</formula>
    </cfRule>
    <cfRule type="cellIs" dxfId="174" priority="375" stopIfTrue="1" operator="greaterThan">
      <formula>0.0000001</formula>
    </cfRule>
    <cfRule type="cellIs" dxfId="173" priority="376" stopIfTrue="1" operator="equal">
      <formula>0</formula>
    </cfRule>
    <cfRule type="cellIs" dxfId="172" priority="377" stopIfTrue="1" operator="greaterThan">
      <formula>0.0000001</formula>
    </cfRule>
    <cfRule type="cellIs" dxfId="171" priority="378" stopIfTrue="1" operator="equal">
      <formula>0</formula>
    </cfRule>
    <cfRule type="cellIs" dxfId="170" priority="379" stopIfTrue="1" operator="greaterThan">
      <formula>0.0000001</formula>
    </cfRule>
    <cfRule type="cellIs" dxfId="169" priority="390" stopIfTrue="1" operator="equal">
      <formula>0</formula>
    </cfRule>
    <cfRule type="cellIs" dxfId="168" priority="380" stopIfTrue="1" operator="equal">
      <formula>0</formula>
    </cfRule>
    <cfRule type="cellIs" dxfId="167" priority="372" stopIfTrue="1" operator="equal">
      <formula>0</formula>
    </cfRule>
    <cfRule type="cellIs" dxfId="166" priority="371" stopIfTrue="1" operator="greaterThan">
      <formula>0.0000001</formula>
    </cfRule>
    <cfRule type="cellIs" dxfId="165" priority="370" stopIfTrue="1" operator="equal">
      <formula>0</formula>
    </cfRule>
    <cfRule type="cellIs" dxfId="164" priority="369" stopIfTrue="1" operator="greaterThan">
      <formula>0.0000001</formula>
    </cfRule>
    <cfRule type="cellIs" dxfId="163" priority="368" stopIfTrue="1" operator="equal">
      <formula>0</formula>
    </cfRule>
    <cfRule type="cellIs" dxfId="162" priority="367" stopIfTrue="1" operator="greaterThan">
      <formula>0.0000001</formula>
    </cfRule>
    <cfRule type="cellIs" dxfId="161" priority="382" stopIfTrue="1" operator="equal">
      <formula>0</formula>
    </cfRule>
    <cfRule type="cellIs" dxfId="160" priority="389" stopIfTrue="1" operator="greaterThan">
      <formula>0.0000001</formula>
    </cfRule>
    <cfRule type="cellIs" dxfId="159" priority="383" stopIfTrue="1" operator="greaterThan">
      <formula>0.0000001</formula>
    </cfRule>
    <cfRule type="cellIs" dxfId="158" priority="384" stopIfTrue="1" operator="equal">
      <formula>0</formula>
    </cfRule>
    <cfRule type="cellIs" dxfId="157" priority="385" stopIfTrue="1" operator="greaterThan">
      <formula>0.0000001</formula>
    </cfRule>
    <cfRule type="cellIs" dxfId="156" priority="386" stopIfTrue="1" operator="equal">
      <formula>0</formula>
    </cfRule>
    <cfRule type="cellIs" dxfId="155" priority="387" stopIfTrue="1" operator="greaterThan">
      <formula>0.0000001</formula>
    </cfRule>
    <cfRule type="cellIs" dxfId="154" priority="374" stopIfTrue="1" operator="equal">
      <formula>0</formula>
    </cfRule>
    <cfRule type="cellIs" dxfId="153" priority="388" stopIfTrue="1" operator="equal">
      <formula>0</formula>
    </cfRule>
    <cfRule type="cellIs" dxfId="152" priority="391" stopIfTrue="1" operator="greaterThan">
      <formula>0.0000001</formula>
    </cfRule>
    <cfRule type="cellIs" dxfId="151" priority="392" stopIfTrue="1" operator="equal">
      <formula>0</formula>
    </cfRule>
    <cfRule type="cellIs" dxfId="150" priority="393" stopIfTrue="1" operator="greaterThan">
      <formula>0.0000001</formula>
    </cfRule>
    <cfRule type="cellIs" dxfId="149" priority="395" stopIfTrue="1" operator="greaterThan">
      <formula>0.0000001</formula>
    </cfRule>
    <cfRule type="cellIs" dxfId="148" priority="373" stopIfTrue="1" operator="greaterThan">
      <formula>0.0000001</formula>
    </cfRule>
  </conditionalFormatting>
  <conditionalFormatting sqref="H23">
    <cfRule type="cellIs" dxfId="147" priority="276" stopIfTrue="1" operator="equal">
      <formula>0</formula>
    </cfRule>
    <cfRule type="cellIs" dxfId="146" priority="277" stopIfTrue="1" operator="greaterThan">
      <formula>0.0000001</formula>
    </cfRule>
    <cfRule type="cellIs" dxfId="145" priority="279" stopIfTrue="1" operator="greaterThan">
      <formula>0.0000001</formula>
    </cfRule>
    <cfRule type="cellIs" dxfId="144" priority="280" stopIfTrue="1" operator="equal">
      <formula>0</formula>
    </cfRule>
    <cfRule type="cellIs" dxfId="143" priority="281" stopIfTrue="1" operator="greaterThan">
      <formula>0.0000001</formula>
    </cfRule>
    <cfRule type="cellIs" dxfId="142" priority="282" stopIfTrue="1" operator="equal">
      <formula>0</formula>
    </cfRule>
    <cfRule type="cellIs" dxfId="141" priority="283" stopIfTrue="1" operator="greaterThan">
      <formula>0.0000001</formula>
    </cfRule>
    <cfRule type="cellIs" dxfId="140" priority="284" stopIfTrue="1" operator="equal">
      <formula>0</formula>
    </cfRule>
    <cfRule type="cellIs" dxfId="139" priority="285" stopIfTrue="1" operator="greaterThan">
      <formula>0.0000001</formula>
    </cfRule>
    <cfRule type="cellIs" dxfId="138" priority="286" stopIfTrue="1" operator="equal">
      <formula>0</formula>
    </cfRule>
    <cfRule type="cellIs" dxfId="137" priority="288" stopIfTrue="1" operator="equal">
      <formula>0</formula>
    </cfRule>
    <cfRule type="cellIs" dxfId="136" priority="289" stopIfTrue="1" operator="greaterThan">
      <formula>0.0000001</formula>
    </cfRule>
    <cfRule type="cellIs" dxfId="135" priority="290" stopIfTrue="1" operator="equal">
      <formula>0</formula>
    </cfRule>
    <cfRule type="cellIs" dxfId="134" priority="291" stopIfTrue="1" operator="greaterThan">
      <formula>0.0000001</formula>
    </cfRule>
    <cfRule type="cellIs" dxfId="133" priority="293" stopIfTrue="1" operator="greaterThan">
      <formula>0.0000001</formula>
    </cfRule>
    <cfRule type="cellIs" dxfId="132" priority="287" stopIfTrue="1" operator="greaterThan">
      <formula>0.0000001</formula>
    </cfRule>
    <cfRule type="cellIs" dxfId="131" priority="278" stopIfTrue="1" operator="equal">
      <formula>0</formula>
    </cfRule>
    <cfRule type="cellIs" dxfId="130" priority="271" stopIfTrue="1" operator="greaterThan">
      <formula>0.0000001</formula>
    </cfRule>
    <cfRule type="cellIs" dxfId="129" priority="272" stopIfTrue="1" operator="equal">
      <formula>0</formula>
    </cfRule>
    <cfRule type="cellIs" dxfId="128" priority="273" stopIfTrue="1" operator="greaterThan">
      <formula>0.0000001</formula>
    </cfRule>
    <cfRule type="cellIs" dxfId="127" priority="274" stopIfTrue="1" operator="equal">
      <formula>0</formula>
    </cfRule>
    <cfRule type="cellIs" dxfId="126" priority="275" stopIfTrue="1" operator="greaterThan">
      <formula>0.0000001</formula>
    </cfRule>
    <cfRule type="cellIs" dxfId="125" priority="270" stopIfTrue="1" operator="equal">
      <formula>0</formula>
    </cfRule>
    <cfRule type="cellIs" dxfId="124" priority="269" stopIfTrue="1" operator="greaterThan">
      <formula>0.0000001</formula>
    </cfRule>
    <cfRule type="cellIs" dxfId="123" priority="268" stopIfTrue="1" operator="equal">
      <formula>0</formula>
    </cfRule>
    <cfRule type="cellIs" dxfId="122" priority="267" stopIfTrue="1" operator="greaterThan">
      <formula>0.0000001</formula>
    </cfRule>
    <cfRule type="cellIs" dxfId="121" priority="266" stopIfTrue="1" operator="equal">
      <formula>0</formula>
    </cfRule>
    <cfRule type="cellIs" dxfId="120" priority="265" stopIfTrue="1" operator="greaterThan">
      <formula>0.0000001</formula>
    </cfRule>
  </conditionalFormatting>
  <conditionalFormatting sqref="H17:I17">
    <cfRule type="cellIs" dxfId="119" priority="599" stopIfTrue="1" operator="equal">
      <formula>0</formula>
    </cfRule>
  </conditionalFormatting>
  <conditionalFormatting sqref="H19:I19">
    <cfRule type="cellIs" dxfId="118" priority="467" stopIfTrue="1" operator="equal">
      <formula>0</formula>
    </cfRule>
  </conditionalFormatting>
  <conditionalFormatting sqref="H21:I21">
    <cfRule type="cellIs" dxfId="117" priority="365" stopIfTrue="1" operator="equal">
      <formula>0</formula>
    </cfRule>
  </conditionalFormatting>
  <conditionalFormatting sqref="H23:I23">
    <cfRule type="cellIs" dxfId="116" priority="263" stopIfTrue="1" operator="equal">
      <formula>0</formula>
    </cfRule>
  </conditionalFormatting>
  <conditionalFormatting sqref="I17">
    <cfRule type="cellIs" dxfId="115" priority="593" stopIfTrue="1" operator="equal">
      <formula>0</formula>
    </cfRule>
    <cfRule type="cellIs" dxfId="114" priority="592" stopIfTrue="1" operator="greaterThan">
      <formula>0.0000001</formula>
    </cfRule>
    <cfRule type="cellIs" dxfId="113" priority="591" stopIfTrue="1" operator="equal">
      <formula>0</formula>
    </cfRule>
    <cfRule type="cellIs" dxfId="112" priority="590" stopIfTrue="1" operator="greaterThan">
      <formula>0.0000001</formula>
    </cfRule>
    <cfRule type="cellIs" dxfId="111" priority="589" stopIfTrue="1" operator="equal">
      <formula>0</formula>
    </cfRule>
    <cfRule type="cellIs" dxfId="110" priority="588" stopIfTrue="1" operator="greaterThan">
      <formula>0.0000001</formula>
    </cfRule>
    <cfRule type="cellIs" dxfId="109" priority="587" stopIfTrue="1" operator="equal">
      <formula>0</formula>
    </cfRule>
    <cfRule type="cellIs" dxfId="108" priority="585" stopIfTrue="1" operator="equal">
      <formula>0</formula>
    </cfRule>
    <cfRule type="cellIs" dxfId="107" priority="579" stopIfTrue="1" operator="equal">
      <formula>0</formula>
    </cfRule>
    <cfRule type="cellIs" dxfId="106" priority="580" stopIfTrue="1" operator="greaterThan">
      <formula>0.0000001</formula>
    </cfRule>
    <cfRule type="cellIs" dxfId="105" priority="581" stopIfTrue="1" operator="equal">
      <formula>0</formula>
    </cfRule>
    <cfRule type="cellIs" dxfId="104" priority="582" stopIfTrue="1" operator="greaterThan">
      <formula>0.0000001</formula>
    </cfRule>
    <cfRule type="cellIs" dxfId="103" priority="583" stopIfTrue="1" operator="equal">
      <formula>0</formula>
    </cfRule>
    <cfRule type="cellIs" dxfId="102" priority="584" stopIfTrue="1" operator="greaterThan">
      <formula>0.0000001</formula>
    </cfRule>
    <cfRule type="cellIs" dxfId="101" priority="571" stopIfTrue="1" operator="equal">
      <formula>0</formula>
    </cfRule>
    <cfRule type="cellIs" dxfId="100" priority="572" stopIfTrue="1" operator="greaterThan">
      <formula>0.0000001</formula>
    </cfRule>
    <cfRule type="cellIs" dxfId="99" priority="573" stopIfTrue="1" operator="equal">
      <formula>0</formula>
    </cfRule>
    <cfRule type="cellIs" dxfId="98" priority="574" stopIfTrue="1" operator="greaterThan">
      <formula>0.0000001</formula>
    </cfRule>
    <cfRule type="cellIs" dxfId="97" priority="575" stopIfTrue="1" operator="equal">
      <formula>0</formula>
    </cfRule>
    <cfRule type="cellIs" dxfId="96" priority="576" stopIfTrue="1" operator="greaterThan">
      <formula>0.0000001</formula>
    </cfRule>
    <cfRule type="cellIs" dxfId="95" priority="577" stopIfTrue="1" operator="equal">
      <formula>0</formula>
    </cfRule>
    <cfRule type="cellIs" dxfId="94" priority="578" stopIfTrue="1" operator="greaterThan">
      <formula>0.0000001</formula>
    </cfRule>
    <cfRule type="cellIs" dxfId="93" priority="596" stopIfTrue="1" operator="greaterThan">
      <formula>0.0000001</formula>
    </cfRule>
    <cfRule type="cellIs" dxfId="92" priority="595" stopIfTrue="1" operator="equal">
      <formula>0</formula>
    </cfRule>
    <cfRule type="cellIs" dxfId="91" priority="600" stopIfTrue="1" operator="greaterThan">
      <formula>0.0000001</formula>
    </cfRule>
    <cfRule type="cellIs" dxfId="90" priority="594" stopIfTrue="1" operator="greaterThan">
      <formula>0.0000001</formula>
    </cfRule>
    <cfRule type="cellIs" dxfId="89" priority="598" stopIfTrue="1" operator="greaterThan">
      <formula>0.0000001</formula>
    </cfRule>
    <cfRule type="cellIs" dxfId="88" priority="597" stopIfTrue="1" operator="equal">
      <formula>0</formula>
    </cfRule>
    <cfRule type="cellIs" dxfId="87" priority="586" stopIfTrue="1" operator="greaterThan">
      <formula>0.0000001</formula>
    </cfRule>
  </conditionalFormatting>
  <conditionalFormatting sqref="I19">
    <cfRule type="cellIs" dxfId="86" priority="460" stopIfTrue="1" operator="greaterThan">
      <formula>0.0000001</formula>
    </cfRule>
    <cfRule type="cellIs" dxfId="85" priority="459" stopIfTrue="1" operator="equal">
      <formula>0</formula>
    </cfRule>
    <cfRule type="cellIs" dxfId="84" priority="458" stopIfTrue="1" operator="greaterThan">
      <formula>0.0000001</formula>
    </cfRule>
    <cfRule type="cellIs" dxfId="83" priority="457" stopIfTrue="1" operator="equal">
      <formula>0</formula>
    </cfRule>
    <cfRule type="cellIs" dxfId="82" priority="456" stopIfTrue="1" operator="greaterThan">
      <formula>0.0000001</formula>
    </cfRule>
    <cfRule type="cellIs" dxfId="81" priority="455" stopIfTrue="1" operator="equal">
      <formula>0</formula>
    </cfRule>
    <cfRule type="cellIs" dxfId="80" priority="454" stopIfTrue="1" operator="greaterThan">
      <formula>0.0000001</formula>
    </cfRule>
    <cfRule type="cellIs" dxfId="79" priority="453" stopIfTrue="1" operator="equal">
      <formula>0</formula>
    </cfRule>
    <cfRule type="cellIs" dxfId="78" priority="452" stopIfTrue="1" operator="greaterThan">
      <formula>0.0000001</formula>
    </cfRule>
    <cfRule type="cellIs" dxfId="77" priority="451" stopIfTrue="1" operator="equal">
      <formula>0</formula>
    </cfRule>
    <cfRule type="cellIs" dxfId="76" priority="450" stopIfTrue="1" operator="greaterThan">
      <formula>0.0000001</formula>
    </cfRule>
    <cfRule type="cellIs" dxfId="75" priority="449" stopIfTrue="1" operator="equal">
      <formula>0</formula>
    </cfRule>
    <cfRule type="cellIs" dxfId="74" priority="448" stopIfTrue="1" operator="greaterThan">
      <formula>0.0000001</formula>
    </cfRule>
    <cfRule type="cellIs" dxfId="73" priority="447" stopIfTrue="1" operator="equal">
      <formula>0</formula>
    </cfRule>
    <cfRule type="cellIs" dxfId="72" priority="446" stopIfTrue="1" operator="greaterThan">
      <formula>0.0000001</formula>
    </cfRule>
    <cfRule type="cellIs" dxfId="71" priority="445" stopIfTrue="1" operator="equal">
      <formula>0</formula>
    </cfRule>
    <cfRule type="cellIs" dxfId="70" priority="444" stopIfTrue="1" operator="greaterThan">
      <formula>0.0000001</formula>
    </cfRule>
    <cfRule type="cellIs" dxfId="69" priority="443" stopIfTrue="1" operator="equal">
      <formula>0</formula>
    </cfRule>
    <cfRule type="cellIs" dxfId="68" priority="442" stopIfTrue="1" operator="greaterThan">
      <formula>0.0000001</formula>
    </cfRule>
    <cfRule type="cellIs" dxfId="67" priority="441" stopIfTrue="1" operator="equal">
      <formula>0</formula>
    </cfRule>
    <cfRule type="cellIs" dxfId="66" priority="440" stopIfTrue="1" operator="greaterThan">
      <formula>0.0000001</formula>
    </cfRule>
    <cfRule type="cellIs" dxfId="65" priority="439" stopIfTrue="1" operator="equal">
      <formula>0</formula>
    </cfRule>
    <cfRule type="cellIs" dxfId="64" priority="466" stopIfTrue="1" operator="greaterThan">
      <formula>0.0000001</formula>
    </cfRule>
    <cfRule type="cellIs" dxfId="63" priority="465" stopIfTrue="1" operator="equal">
      <formula>0</formula>
    </cfRule>
    <cfRule type="cellIs" dxfId="62" priority="464" stopIfTrue="1" operator="greaterThan">
      <formula>0.0000001</formula>
    </cfRule>
    <cfRule type="cellIs" dxfId="61" priority="463" stopIfTrue="1" operator="equal">
      <formula>0</formula>
    </cfRule>
    <cfRule type="cellIs" dxfId="60" priority="462" stopIfTrue="1" operator="greaterThan">
      <formula>0.0000001</formula>
    </cfRule>
    <cfRule type="cellIs" dxfId="59" priority="461" stopIfTrue="1" operator="equal">
      <formula>0</formula>
    </cfRule>
    <cfRule type="cellIs" dxfId="58" priority="468" stopIfTrue="1" operator="greaterThan">
      <formula>0.0000001</formula>
    </cfRule>
  </conditionalFormatting>
  <conditionalFormatting sqref="I21">
    <cfRule type="cellIs" dxfId="57" priority="350" stopIfTrue="1" operator="greaterThan">
      <formula>0.0000001</formula>
    </cfRule>
    <cfRule type="cellIs" dxfId="56" priority="337" stopIfTrue="1" operator="equal">
      <formula>0</formula>
    </cfRule>
    <cfRule type="cellIs" dxfId="55" priority="338" stopIfTrue="1" operator="greaterThan">
      <formula>0.0000001</formula>
    </cfRule>
    <cfRule type="cellIs" dxfId="54" priority="339" stopIfTrue="1" operator="equal">
      <formula>0</formula>
    </cfRule>
    <cfRule type="cellIs" dxfId="53" priority="340" stopIfTrue="1" operator="greaterThan">
      <formula>0.0000001</formula>
    </cfRule>
    <cfRule type="cellIs" dxfId="52" priority="351" stopIfTrue="1" operator="equal">
      <formula>0</formula>
    </cfRule>
    <cfRule type="cellIs" dxfId="51" priority="341" stopIfTrue="1" operator="equal">
      <formula>0</formula>
    </cfRule>
    <cfRule type="cellIs" dxfId="50" priority="342" stopIfTrue="1" operator="greaterThan">
      <formula>0.0000001</formula>
    </cfRule>
    <cfRule type="cellIs" dxfId="49" priority="352" stopIfTrue="1" operator="greaterThan">
      <formula>0.0000001</formula>
    </cfRule>
    <cfRule type="cellIs" dxfId="48" priority="353" stopIfTrue="1" operator="equal">
      <formula>0</formula>
    </cfRule>
    <cfRule type="cellIs" dxfId="47" priority="354" stopIfTrue="1" operator="greaterThan">
      <formula>0.0000001</formula>
    </cfRule>
    <cfRule type="cellIs" dxfId="46" priority="355" stopIfTrue="1" operator="equal">
      <formula>0</formula>
    </cfRule>
    <cfRule type="cellIs" dxfId="45" priority="356" stopIfTrue="1" operator="greaterThan">
      <formula>0.0000001</formula>
    </cfRule>
    <cfRule type="cellIs" dxfId="44" priority="357" stopIfTrue="1" operator="equal">
      <formula>0</formula>
    </cfRule>
    <cfRule type="cellIs" dxfId="43" priority="366" stopIfTrue="1" operator="greaterThan">
      <formula>0.0000001</formula>
    </cfRule>
    <cfRule type="cellIs" dxfId="42" priority="359" stopIfTrue="1" operator="equal">
      <formula>0</formula>
    </cfRule>
    <cfRule type="cellIs" dxfId="41" priority="360" stopIfTrue="1" operator="greaterThan">
      <formula>0.0000001</formula>
    </cfRule>
    <cfRule type="cellIs" dxfId="40" priority="361" stopIfTrue="1" operator="equal">
      <formula>0</formula>
    </cfRule>
    <cfRule type="cellIs" dxfId="39" priority="362" stopIfTrue="1" operator="greaterThan">
      <formula>0.0000001</formula>
    </cfRule>
    <cfRule type="cellIs" dxfId="38" priority="363" stopIfTrue="1" operator="equal">
      <formula>0</formula>
    </cfRule>
    <cfRule type="cellIs" dxfId="37" priority="364" stopIfTrue="1" operator="greaterThan">
      <formula>0.0000001</formula>
    </cfRule>
    <cfRule type="cellIs" dxfId="36" priority="358" stopIfTrue="1" operator="greaterThan">
      <formula>0.0000001</formula>
    </cfRule>
    <cfRule type="cellIs" dxfId="35" priority="349" stopIfTrue="1" operator="equal">
      <formula>0</formula>
    </cfRule>
    <cfRule type="cellIs" dxfId="34" priority="343" stopIfTrue="1" operator="equal">
      <formula>0</formula>
    </cfRule>
    <cfRule type="cellIs" dxfId="33" priority="344" stopIfTrue="1" operator="greaterThan">
      <formula>0.0000001</formula>
    </cfRule>
    <cfRule type="cellIs" dxfId="32" priority="345" stopIfTrue="1" operator="equal">
      <formula>0</formula>
    </cfRule>
    <cfRule type="cellIs" dxfId="31" priority="346" stopIfTrue="1" operator="greaterThan">
      <formula>0.0000001</formula>
    </cfRule>
    <cfRule type="cellIs" dxfId="30" priority="347" stopIfTrue="1" operator="equal">
      <formula>0</formula>
    </cfRule>
    <cfRule type="cellIs" dxfId="29" priority="348" stopIfTrue="1" operator="greaterThan">
      <formula>0.0000001</formula>
    </cfRule>
  </conditionalFormatting>
  <conditionalFormatting sqref="I23">
    <cfRule type="cellIs" dxfId="28" priority="256" stopIfTrue="1" operator="greaterThan">
      <formula>0.0000001</formula>
    </cfRule>
    <cfRule type="cellIs" dxfId="27" priority="255" stopIfTrue="1" operator="equal">
      <formula>0</formula>
    </cfRule>
    <cfRule type="cellIs" dxfId="26" priority="254" stopIfTrue="1" operator="greaterThan">
      <formula>0.0000001</formula>
    </cfRule>
    <cfRule type="cellIs" dxfId="25" priority="253" stopIfTrue="1" operator="equal">
      <formula>0</formula>
    </cfRule>
    <cfRule type="cellIs" dxfId="24" priority="252" stopIfTrue="1" operator="greaterThan">
      <formula>0.0000001</formula>
    </cfRule>
    <cfRule type="cellIs" dxfId="23" priority="251" stopIfTrue="1" operator="equal">
      <formula>0</formula>
    </cfRule>
    <cfRule type="cellIs" dxfId="22" priority="257" stopIfTrue="1" operator="equal">
      <formula>0</formula>
    </cfRule>
    <cfRule type="cellIs" dxfId="21" priority="250" stopIfTrue="1" operator="greaterThan">
      <formula>0.0000001</formula>
    </cfRule>
    <cfRule type="cellIs" dxfId="20" priority="249" stopIfTrue="1" operator="equal">
      <formula>0</formula>
    </cfRule>
    <cfRule type="cellIs" dxfId="19" priority="248" stopIfTrue="1" operator="greaterThan">
      <formula>0.0000001</formula>
    </cfRule>
    <cfRule type="cellIs" dxfId="18" priority="247" stopIfTrue="1" operator="equal">
      <formula>0</formula>
    </cfRule>
    <cfRule type="cellIs" dxfId="17" priority="246" stopIfTrue="1" operator="greaterThan">
      <formula>0.0000001</formula>
    </cfRule>
    <cfRule type="cellIs" dxfId="16" priority="245" stopIfTrue="1" operator="equal">
      <formula>0</formula>
    </cfRule>
    <cfRule type="cellIs" dxfId="15" priority="244" stopIfTrue="1" operator="greaterThan">
      <formula>0.0000001</formula>
    </cfRule>
    <cfRule type="cellIs" dxfId="14" priority="235" stopIfTrue="1" operator="equal">
      <formula>0</formula>
    </cfRule>
    <cfRule type="cellIs" dxfId="13" priority="242" stopIfTrue="1" operator="greaterThan">
      <formula>0.0000001</formula>
    </cfRule>
    <cfRule type="cellIs" dxfId="12" priority="241" stopIfTrue="1" operator="equal">
      <formula>0</formula>
    </cfRule>
    <cfRule type="cellIs" dxfId="11" priority="240" stopIfTrue="1" operator="greaterThan">
      <formula>0.0000001</formula>
    </cfRule>
    <cfRule type="cellIs" dxfId="10" priority="239" stopIfTrue="1" operator="equal">
      <formula>0</formula>
    </cfRule>
    <cfRule type="cellIs" dxfId="9" priority="238" stopIfTrue="1" operator="greaterThan">
      <formula>0.0000001</formula>
    </cfRule>
    <cfRule type="cellIs" dxfId="8" priority="237" stopIfTrue="1" operator="equal">
      <formula>0</formula>
    </cfRule>
    <cfRule type="cellIs" dxfId="7" priority="243" stopIfTrue="1" operator="equal">
      <formula>0</formula>
    </cfRule>
    <cfRule type="cellIs" dxfId="6" priority="264" stopIfTrue="1" operator="greaterThan">
      <formula>0.0000001</formula>
    </cfRule>
    <cfRule type="cellIs" dxfId="5" priority="262" stopIfTrue="1" operator="greaterThan">
      <formula>0.0000001</formula>
    </cfRule>
    <cfRule type="cellIs" dxfId="4" priority="261" stopIfTrue="1" operator="equal">
      <formula>0</formula>
    </cfRule>
    <cfRule type="cellIs" dxfId="3" priority="260" stopIfTrue="1" operator="greaterThan">
      <formula>0.0000001</formula>
    </cfRule>
    <cfRule type="cellIs" dxfId="2" priority="259" stopIfTrue="1" operator="equal">
      <formula>0</formula>
    </cfRule>
    <cfRule type="cellIs" dxfId="1" priority="258" stopIfTrue="1" operator="greaterThan">
      <formula>0.0000001</formula>
    </cfRule>
    <cfRule type="cellIs" dxfId="0" priority="236" stopIfTrue="1" operator="greaterThan">
      <formula>0.0000001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pageSetup paperSize="9" scale="5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CF8F-4AE4-43A2-A99C-260B564C20EE}">
  <sheetPr>
    <pageSetUpPr fitToPage="1"/>
  </sheetPr>
  <dimension ref="A1:B39"/>
  <sheetViews>
    <sheetView showZeros="0" showWhiteSpace="0" view="pageBreakPreview" zoomScaleNormal="100" zoomScaleSheetLayoutView="100" zoomScalePageLayoutView="70" workbookViewId="0"/>
  </sheetViews>
  <sheetFormatPr defaultColWidth="9.140625" defaultRowHeight="12.75" x14ac:dyDescent="0.2"/>
  <cols>
    <col min="1" max="1" width="61.28515625" style="516" customWidth="1"/>
    <col min="2" max="2" width="24" style="516" customWidth="1"/>
    <col min="3" max="16384" width="9.140625" style="516"/>
  </cols>
  <sheetData>
    <row r="1" spans="1:2" x14ac:dyDescent="0.2">
      <c r="A1" s="532"/>
      <c r="B1" s="532"/>
    </row>
    <row r="2" spans="1:2" x14ac:dyDescent="0.2">
      <c r="A2" s="532"/>
      <c r="B2" s="532"/>
    </row>
    <row r="3" spans="1:2" x14ac:dyDescent="0.2">
      <c r="A3" s="532"/>
      <c r="B3" s="532"/>
    </row>
    <row r="4" spans="1:2" x14ac:dyDescent="0.2">
      <c r="A4" s="532"/>
      <c r="B4" s="532"/>
    </row>
    <row r="5" spans="1:2" x14ac:dyDescent="0.2">
      <c r="A5" s="532"/>
      <c r="B5" s="532"/>
    </row>
    <row r="7" spans="1:2" s="517" customFormat="1" x14ac:dyDescent="0.2">
      <c r="A7" s="611" t="s">
        <v>939</v>
      </c>
      <c r="B7" s="611"/>
    </row>
    <row r="8" spans="1:2" s="518" customFormat="1" x14ac:dyDescent="0.2">
      <c r="A8" s="611" t="s">
        <v>957</v>
      </c>
      <c r="B8" s="611"/>
    </row>
    <row r="9" spans="1:2" s="518" customFormat="1" x14ac:dyDescent="0.2">
      <c r="A9" s="612" t="s">
        <v>940</v>
      </c>
      <c r="B9" s="612"/>
    </row>
    <row r="10" spans="1:2" s="518" customFormat="1" x14ac:dyDescent="0.2">
      <c r="A10" s="613"/>
      <c r="B10" s="613"/>
    </row>
    <row r="11" spans="1:2" s="518" customFormat="1" ht="12" customHeight="1" x14ac:dyDescent="0.2">
      <c r="A11" s="519"/>
      <c r="B11" s="519"/>
    </row>
    <row r="12" spans="1:2" ht="25.5" customHeight="1" x14ac:dyDescent="0.2">
      <c r="A12" s="614" t="str">
        <f>Orçamento!E5</f>
        <v>CONSTRUÇÃO DO ESPAÇO ESPORTIVO COMUNITÁRIO JARDIM ROSEMARY, NO MUNICÍPIO DE ITAPEVI/SP (NOVO PAC)</v>
      </c>
      <c r="B12" s="614"/>
    </row>
    <row r="13" spans="1:2" s="522" customFormat="1" ht="13.5" customHeight="1" x14ac:dyDescent="0.2">
      <c r="A13" s="520" t="str">
        <f>Orçamento!E9</f>
        <v>RUA PEDRO DIAS DA ROCHA - JARDIM ROSEMARY - ITAPEVI  - SP</v>
      </c>
      <c r="B13" s="521"/>
    </row>
    <row r="14" spans="1:2" s="522" customFormat="1" x14ac:dyDescent="0.2">
      <c r="A14" s="608" t="s">
        <v>964</v>
      </c>
      <c r="B14" s="608"/>
    </row>
    <row r="15" spans="1:2" x14ac:dyDescent="0.2">
      <c r="A15" s="521"/>
      <c r="B15" s="521"/>
    </row>
    <row r="16" spans="1:2" x14ac:dyDescent="0.2">
      <c r="A16" s="523" t="s">
        <v>941</v>
      </c>
      <c r="B16" s="523" t="s">
        <v>11</v>
      </c>
    </row>
    <row r="17" spans="1:2" ht="22.5" customHeight="1" x14ac:dyDescent="0.2">
      <c r="A17" s="524" t="s">
        <v>942</v>
      </c>
      <c r="B17" s="531"/>
    </row>
    <row r="18" spans="1:2" ht="22.5" customHeight="1" x14ac:dyDescent="0.2">
      <c r="A18" s="524" t="s">
        <v>943</v>
      </c>
      <c r="B18" s="531"/>
    </row>
    <row r="19" spans="1:2" ht="22.5" customHeight="1" x14ac:dyDescent="0.2">
      <c r="A19" s="524" t="s">
        <v>944</v>
      </c>
      <c r="B19" s="531"/>
    </row>
    <row r="20" spans="1:2" ht="22.5" customHeight="1" x14ac:dyDescent="0.2">
      <c r="A20" s="524" t="s">
        <v>945</v>
      </c>
      <c r="B20" s="531"/>
    </row>
    <row r="21" spans="1:2" ht="22.5" customHeight="1" x14ac:dyDescent="0.2">
      <c r="A21" s="525"/>
      <c r="B21" s="526">
        <f>SUM(B17:B20)</f>
        <v>0</v>
      </c>
    </row>
    <row r="22" spans="1:2" ht="22.5" customHeight="1" x14ac:dyDescent="0.2">
      <c r="A22" s="525"/>
      <c r="B22" s="527"/>
    </row>
    <row r="23" spans="1:2" ht="22.5" customHeight="1" x14ac:dyDescent="0.2">
      <c r="A23" s="523" t="s">
        <v>946</v>
      </c>
      <c r="B23" s="523" t="s">
        <v>11</v>
      </c>
    </row>
    <row r="24" spans="1:2" ht="22.5" customHeight="1" x14ac:dyDescent="0.2">
      <c r="A24" s="524" t="s">
        <v>947</v>
      </c>
      <c r="B24" s="531"/>
    </row>
    <row r="25" spans="1:2" ht="22.5" customHeight="1" x14ac:dyDescent="0.2">
      <c r="A25" s="525"/>
      <c r="B25" s="526">
        <f>SUM(B24)</f>
        <v>0</v>
      </c>
    </row>
    <row r="26" spans="1:2" ht="22.5" customHeight="1" x14ac:dyDescent="0.2">
      <c r="A26" s="525"/>
      <c r="B26" s="527"/>
    </row>
    <row r="27" spans="1:2" ht="22.5" customHeight="1" x14ac:dyDescent="0.2">
      <c r="A27" s="523" t="s">
        <v>948</v>
      </c>
      <c r="B27" s="523" t="s">
        <v>11</v>
      </c>
    </row>
    <row r="28" spans="1:2" ht="22.5" customHeight="1" x14ac:dyDescent="0.2">
      <c r="A28" s="524" t="s">
        <v>949</v>
      </c>
      <c r="B28" s="531"/>
    </row>
    <row r="29" spans="1:2" ht="22.5" customHeight="1" x14ac:dyDescent="0.2">
      <c r="A29" s="524" t="s">
        <v>950</v>
      </c>
      <c r="B29" s="531"/>
    </row>
    <row r="30" spans="1:2" ht="22.5" customHeight="1" x14ac:dyDescent="0.2">
      <c r="A30" s="524" t="s">
        <v>951</v>
      </c>
      <c r="B30" s="531"/>
    </row>
    <row r="31" spans="1:2" ht="22.5" customHeight="1" x14ac:dyDescent="0.2">
      <c r="A31" s="524" t="s">
        <v>952</v>
      </c>
      <c r="B31" s="531">
        <v>0</v>
      </c>
    </row>
    <row r="32" spans="1:2" ht="22.5" customHeight="1" x14ac:dyDescent="0.2">
      <c r="A32" s="525"/>
      <c r="B32" s="528">
        <f>SUM(B28:B31)</f>
        <v>0</v>
      </c>
    </row>
    <row r="33" spans="1:2" ht="22.5" customHeight="1" x14ac:dyDescent="0.2">
      <c r="A33" s="525"/>
      <c r="B33" s="529"/>
    </row>
    <row r="34" spans="1:2" ht="22.5" customHeight="1" x14ac:dyDescent="0.2">
      <c r="A34" s="609" t="s">
        <v>953</v>
      </c>
      <c r="B34" s="610"/>
    </row>
    <row r="35" spans="1:2" x14ac:dyDescent="0.2">
      <c r="A35" s="525"/>
      <c r="B35" s="527"/>
    </row>
    <row r="36" spans="1:2" x14ac:dyDescent="0.2">
      <c r="A36" s="525"/>
      <c r="B36" s="527"/>
    </row>
    <row r="37" spans="1:2" x14ac:dyDescent="0.2">
      <c r="A37" s="525"/>
      <c r="B37" s="527"/>
    </row>
    <row r="38" spans="1:2" x14ac:dyDescent="0.2">
      <c r="A38" s="525"/>
      <c r="B38" s="527"/>
    </row>
    <row r="39" spans="1:2" x14ac:dyDescent="0.2">
      <c r="A39" s="523" t="s">
        <v>956</v>
      </c>
      <c r="B39" s="530">
        <f>ROUND(((1+(B17+B19+B20))*(1+B18)*(1+B24))/(1-B28-B29-B30)-1,4)</f>
        <v>0</v>
      </c>
    </row>
  </sheetData>
  <sheetProtection algorithmName="SHA-512" hashValue="Orqnfukh3Rb/HnNmxAv6gfdgzYIj443oASTDiD5uVNiYN2u0HEHu5ba3re+kB1DArQPxoVUpaRCa5eVvBM+Wvw==" saltValue="KRlCSkMm5N5xFwzEUi4ZJA==" spinCount="100000" sheet="1" objects="1" scenarios="1"/>
  <mergeCells count="7">
    <mergeCell ref="A14:B14"/>
    <mergeCell ref="A34:B34"/>
    <mergeCell ref="A7:B7"/>
    <mergeCell ref="A8:B8"/>
    <mergeCell ref="A9:B9"/>
    <mergeCell ref="A10:B10"/>
    <mergeCell ref="A12:B12"/>
  </mergeCells>
  <printOptions horizontalCentered="1"/>
  <pageMargins left="0.59055118110236227" right="0.59055118110236227" top="0.78740157480314965" bottom="0.78740157480314965" header="0.11811023622047245" footer="0.19685039370078741"/>
  <pageSetup paperSize="9" orientation="portrait" r:id="rId1"/>
  <headerFooter alignWithMargins="0">
    <oddFooter>&amp;RPÁG. &amp;P/&amp;N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2565-60D8-4DFF-B8E8-6072FC5549C8}">
  <sheetPr>
    <pageSetUpPr fitToPage="1"/>
  </sheetPr>
  <dimension ref="A1:B39"/>
  <sheetViews>
    <sheetView showZeros="0" showWhiteSpace="0" view="pageBreakPreview" zoomScaleNormal="100" zoomScaleSheetLayoutView="100" zoomScalePageLayoutView="70" workbookViewId="0"/>
  </sheetViews>
  <sheetFormatPr defaultColWidth="9.140625" defaultRowHeight="12.75" x14ac:dyDescent="0.2"/>
  <cols>
    <col min="1" max="1" width="61.28515625" style="516" customWidth="1"/>
    <col min="2" max="2" width="24" style="516" customWidth="1"/>
    <col min="3" max="16384" width="9.140625" style="516"/>
  </cols>
  <sheetData>
    <row r="1" spans="1:2" x14ac:dyDescent="0.2">
      <c r="A1" s="532"/>
      <c r="B1" s="532"/>
    </row>
    <row r="2" spans="1:2" x14ac:dyDescent="0.2">
      <c r="A2" s="532"/>
      <c r="B2" s="532"/>
    </row>
    <row r="3" spans="1:2" x14ac:dyDescent="0.2">
      <c r="A3" s="532"/>
      <c r="B3" s="532"/>
    </row>
    <row r="4" spans="1:2" x14ac:dyDescent="0.2">
      <c r="A4" s="532"/>
      <c r="B4" s="532"/>
    </row>
    <row r="5" spans="1:2" x14ac:dyDescent="0.2">
      <c r="A5" s="532"/>
      <c r="B5" s="532"/>
    </row>
    <row r="7" spans="1:2" s="517" customFormat="1" x14ac:dyDescent="0.2">
      <c r="A7" s="611" t="s">
        <v>939</v>
      </c>
      <c r="B7" s="611"/>
    </row>
    <row r="8" spans="1:2" s="518" customFormat="1" x14ac:dyDescent="0.2">
      <c r="A8" s="611" t="s">
        <v>957</v>
      </c>
      <c r="B8" s="611"/>
    </row>
    <row r="9" spans="1:2" s="518" customFormat="1" x14ac:dyDescent="0.2">
      <c r="A9" s="612" t="s">
        <v>955</v>
      </c>
      <c r="B9" s="612"/>
    </row>
    <row r="10" spans="1:2" s="518" customFormat="1" x14ac:dyDescent="0.2">
      <c r="A10" s="613"/>
      <c r="B10" s="613"/>
    </row>
    <row r="11" spans="1:2" s="518" customFormat="1" ht="12" customHeight="1" x14ac:dyDescent="0.2">
      <c r="A11" s="519"/>
      <c r="B11" s="519"/>
    </row>
    <row r="12" spans="1:2" ht="25.5" customHeight="1" x14ac:dyDescent="0.2">
      <c r="A12" s="614" t="str">
        <f>Orçamento!E5</f>
        <v>CONSTRUÇÃO DO ESPAÇO ESPORTIVO COMUNITÁRIO JARDIM ROSEMARY, NO MUNICÍPIO DE ITAPEVI/SP (NOVO PAC)</v>
      </c>
      <c r="B12" s="614"/>
    </row>
    <row r="13" spans="1:2" s="522" customFormat="1" ht="13.5" customHeight="1" x14ac:dyDescent="0.2">
      <c r="A13" s="520" t="str">
        <f>Orçamento!E9</f>
        <v>RUA PEDRO DIAS DA ROCHA - JARDIM ROSEMARY - ITAPEVI  - SP</v>
      </c>
      <c r="B13" s="521"/>
    </row>
    <row r="14" spans="1:2" s="522" customFormat="1" x14ac:dyDescent="0.2">
      <c r="A14" s="608" t="s">
        <v>958</v>
      </c>
      <c r="B14" s="608"/>
    </row>
    <row r="15" spans="1:2" x14ac:dyDescent="0.2">
      <c r="A15" s="521"/>
      <c r="B15" s="521"/>
    </row>
    <row r="16" spans="1:2" x14ac:dyDescent="0.2">
      <c r="A16" s="523" t="s">
        <v>941</v>
      </c>
      <c r="B16" s="523" t="s">
        <v>11</v>
      </c>
    </row>
    <row r="17" spans="1:2" ht="22.5" customHeight="1" x14ac:dyDescent="0.2">
      <c r="A17" s="524" t="s">
        <v>942</v>
      </c>
      <c r="B17" s="531"/>
    </row>
    <row r="18" spans="1:2" ht="22.5" customHeight="1" x14ac:dyDescent="0.2">
      <c r="A18" s="524" t="s">
        <v>943</v>
      </c>
      <c r="B18" s="531"/>
    </row>
    <row r="19" spans="1:2" ht="22.5" customHeight="1" x14ac:dyDescent="0.2">
      <c r="A19" s="524" t="s">
        <v>944</v>
      </c>
      <c r="B19" s="531"/>
    </row>
    <row r="20" spans="1:2" ht="22.5" customHeight="1" x14ac:dyDescent="0.2">
      <c r="A20" s="524" t="s">
        <v>945</v>
      </c>
      <c r="B20" s="531"/>
    </row>
    <row r="21" spans="1:2" ht="22.5" customHeight="1" x14ac:dyDescent="0.2">
      <c r="A21" s="525"/>
      <c r="B21" s="526">
        <f>SUM(B17:B20)</f>
        <v>0</v>
      </c>
    </row>
    <row r="22" spans="1:2" ht="22.5" customHeight="1" x14ac:dyDescent="0.2">
      <c r="A22" s="525"/>
      <c r="B22" s="527"/>
    </row>
    <row r="23" spans="1:2" ht="22.5" customHeight="1" x14ac:dyDescent="0.2">
      <c r="A23" s="523" t="s">
        <v>946</v>
      </c>
      <c r="B23" s="523" t="s">
        <v>11</v>
      </c>
    </row>
    <row r="24" spans="1:2" ht="22.5" customHeight="1" x14ac:dyDescent="0.2">
      <c r="A24" s="524" t="s">
        <v>947</v>
      </c>
      <c r="B24" s="531"/>
    </row>
    <row r="25" spans="1:2" ht="22.5" customHeight="1" x14ac:dyDescent="0.2">
      <c r="A25" s="525"/>
      <c r="B25" s="526">
        <f>SUM(B24)</f>
        <v>0</v>
      </c>
    </row>
    <row r="26" spans="1:2" ht="22.5" customHeight="1" x14ac:dyDescent="0.2">
      <c r="A26" s="525"/>
      <c r="B26" s="527"/>
    </row>
    <row r="27" spans="1:2" ht="22.5" customHeight="1" x14ac:dyDescent="0.2">
      <c r="A27" s="523" t="s">
        <v>948</v>
      </c>
      <c r="B27" s="523" t="s">
        <v>11</v>
      </c>
    </row>
    <row r="28" spans="1:2" ht="22.5" customHeight="1" x14ac:dyDescent="0.2">
      <c r="A28" s="524" t="s">
        <v>949</v>
      </c>
      <c r="B28" s="531"/>
    </row>
    <row r="29" spans="1:2" ht="22.5" customHeight="1" x14ac:dyDescent="0.2">
      <c r="A29" s="524" t="s">
        <v>950</v>
      </c>
      <c r="B29" s="531"/>
    </row>
    <row r="30" spans="1:2" ht="22.5" customHeight="1" x14ac:dyDescent="0.2">
      <c r="A30" s="524" t="s">
        <v>951</v>
      </c>
      <c r="B30" s="531"/>
    </row>
    <row r="31" spans="1:2" ht="22.5" customHeight="1" x14ac:dyDescent="0.2">
      <c r="A31" s="524" t="s">
        <v>952</v>
      </c>
      <c r="B31" s="531">
        <v>0</v>
      </c>
    </row>
    <row r="32" spans="1:2" ht="22.5" customHeight="1" x14ac:dyDescent="0.2">
      <c r="A32" s="525"/>
      <c r="B32" s="528">
        <f>SUM(B28:B31)</f>
        <v>0</v>
      </c>
    </row>
    <row r="33" spans="1:2" ht="22.5" customHeight="1" x14ac:dyDescent="0.2">
      <c r="A33" s="525"/>
      <c r="B33" s="529"/>
    </row>
    <row r="34" spans="1:2" ht="22.5" customHeight="1" x14ac:dyDescent="0.2">
      <c r="A34" s="609" t="s">
        <v>953</v>
      </c>
      <c r="B34" s="610"/>
    </row>
    <row r="35" spans="1:2" x14ac:dyDescent="0.2">
      <c r="A35" s="525"/>
      <c r="B35" s="527"/>
    </row>
    <row r="36" spans="1:2" x14ac:dyDescent="0.2">
      <c r="A36" s="525"/>
      <c r="B36" s="527"/>
    </row>
    <row r="37" spans="1:2" x14ac:dyDescent="0.2">
      <c r="A37" s="525"/>
      <c r="B37" s="527"/>
    </row>
    <row r="38" spans="1:2" x14ac:dyDescent="0.2">
      <c r="A38" s="525"/>
      <c r="B38" s="527"/>
    </row>
    <row r="39" spans="1:2" x14ac:dyDescent="0.2">
      <c r="A39" s="523" t="s">
        <v>954</v>
      </c>
      <c r="B39" s="530">
        <f>ROUND(((1+(B17+B19+B20))*(1+B18)*(1+B24))/(1-B28-B29-B30)-1,4)</f>
        <v>0</v>
      </c>
    </row>
  </sheetData>
  <sheetProtection algorithmName="SHA-512" hashValue="b1JQp4807bZFgfOo6bQY5bjWbzxV5152xf0klmuFbKt/n+S/suKsi2JLgThqivVsN05wF+4/OxvhkkHyaRqxmA==" saltValue="wePlHOnMBmPs+z01uYa21w==" spinCount="100000" sheet="1" objects="1" scenarios="1"/>
  <mergeCells count="7">
    <mergeCell ref="A14:B14"/>
    <mergeCell ref="A34:B34"/>
    <mergeCell ref="A7:B7"/>
    <mergeCell ref="A8:B8"/>
    <mergeCell ref="A9:B9"/>
    <mergeCell ref="A10:B10"/>
    <mergeCell ref="A12:B12"/>
  </mergeCells>
  <printOptions horizontalCentered="1"/>
  <pageMargins left="0.59055118110236227" right="0.59055118110236227" top="0.78740157480314965" bottom="0.78740157480314965" header="0.11811023622047245" footer="0.19685039370078741"/>
  <pageSetup paperSize="9" orientation="portrait" r:id="rId1"/>
  <headerFooter alignWithMargins="0">
    <oddFooter>&amp;RPÁG. 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B18D-0F41-4CE0-81ED-F188F438C7C7}">
  <sheetPr>
    <pageSetUpPr fitToPage="1"/>
  </sheetPr>
  <dimension ref="A1:K263"/>
  <sheetViews>
    <sheetView showZeros="0" zoomScale="115" zoomScaleNormal="115" zoomScaleSheetLayoutView="70" workbookViewId="0">
      <selection activeCell="K24" sqref="K24"/>
    </sheetView>
  </sheetViews>
  <sheetFormatPr defaultRowHeight="12.75" outlineLevelRow="1" x14ac:dyDescent="0.2"/>
  <cols>
    <col min="1" max="1" width="12" style="1" customWidth="1"/>
    <col min="2" max="2" width="12.140625" style="1" customWidth="1"/>
    <col min="3" max="3" width="16.5703125" style="1" customWidth="1"/>
    <col min="4" max="4" width="55.140625" style="2" customWidth="1"/>
    <col min="5" max="5" width="7.7109375" style="1" customWidth="1"/>
    <col min="6" max="6" width="11.7109375" style="3" customWidth="1"/>
    <col min="7" max="7" width="9" style="3" customWidth="1"/>
    <col min="8" max="8" width="20.85546875" style="4" customWidth="1"/>
    <col min="9" max="9" width="13.140625" style="5" customWidth="1"/>
    <col min="10" max="16384" width="9.140625" style="44"/>
  </cols>
  <sheetData>
    <row r="1" spans="1:11" ht="30" customHeight="1" x14ac:dyDescent="0.2">
      <c r="A1" s="23"/>
      <c r="B1" s="24"/>
      <c r="C1" s="56"/>
      <c r="D1" s="618" t="s">
        <v>0</v>
      </c>
      <c r="E1" s="618"/>
      <c r="F1" s="618"/>
      <c r="G1" s="618"/>
      <c r="H1" s="618"/>
      <c r="I1" s="619"/>
    </row>
    <row r="2" spans="1:11" x14ac:dyDescent="0.2">
      <c r="A2" s="25"/>
      <c r="B2" s="7"/>
      <c r="D2" s="620" t="s">
        <v>1</v>
      </c>
      <c r="E2" s="620"/>
      <c r="F2" s="620"/>
      <c r="G2" s="620"/>
      <c r="H2" s="620"/>
      <c r="I2" s="621"/>
    </row>
    <row r="3" spans="1:11" ht="18" x14ac:dyDescent="0.2">
      <c r="A3" s="25"/>
      <c r="B3" s="7"/>
      <c r="D3" s="622" t="s">
        <v>179</v>
      </c>
      <c r="E3" s="622"/>
      <c r="F3" s="622"/>
      <c r="G3" s="622"/>
      <c r="H3" s="622"/>
      <c r="I3" s="623"/>
    </row>
    <row r="4" spans="1:11" ht="15.75" x14ac:dyDescent="0.2">
      <c r="A4" s="25"/>
      <c r="B4" s="7"/>
      <c r="D4" s="8"/>
      <c r="E4" s="9"/>
      <c r="F4" s="49"/>
      <c r="G4" s="9"/>
      <c r="H4" s="9"/>
      <c r="I4" s="26"/>
    </row>
    <row r="5" spans="1:11" s="45" customFormat="1" ht="15.75" x14ac:dyDescent="0.2">
      <c r="A5" s="27" t="s">
        <v>2</v>
      </c>
      <c r="B5" s="9"/>
      <c r="C5" s="10"/>
      <c r="D5" s="10" t="s">
        <v>300</v>
      </c>
      <c r="E5" s="9"/>
      <c r="I5" s="30"/>
    </row>
    <row r="6" spans="1:11" s="45" customFormat="1" ht="6.75" customHeight="1" x14ac:dyDescent="0.2">
      <c r="A6" s="28"/>
      <c r="B6" s="9"/>
      <c r="C6" s="11"/>
      <c r="D6" s="11"/>
      <c r="E6" s="9"/>
      <c r="I6" s="26"/>
    </row>
    <row r="7" spans="1:11" s="45" customFormat="1" ht="15.75" x14ac:dyDescent="0.2">
      <c r="A7" s="29" t="s">
        <v>3</v>
      </c>
      <c r="B7" s="10"/>
      <c r="C7" s="10"/>
      <c r="D7" s="10" t="s">
        <v>189</v>
      </c>
      <c r="E7" s="9"/>
      <c r="F7" s="624" t="s">
        <v>4</v>
      </c>
      <c r="G7" s="624"/>
      <c r="H7" s="82">
        <v>4230</v>
      </c>
      <c r="I7" s="33"/>
    </row>
    <row r="8" spans="1:11" s="45" customFormat="1" ht="6.75" customHeight="1" x14ac:dyDescent="0.2">
      <c r="A8" s="29"/>
      <c r="B8" s="10"/>
      <c r="C8" s="10"/>
      <c r="D8" s="10"/>
      <c r="E8" s="9"/>
      <c r="F8" s="49"/>
      <c r="G8" s="9"/>
      <c r="H8" s="9"/>
      <c r="I8" s="33"/>
    </row>
    <row r="9" spans="1:11" s="45" customFormat="1" ht="15.75" x14ac:dyDescent="0.2">
      <c r="A9" s="29" t="s">
        <v>6</v>
      </c>
      <c r="B9" s="10"/>
      <c r="C9" s="10"/>
      <c r="D9" s="10" t="s">
        <v>301</v>
      </c>
      <c r="E9" s="9"/>
      <c r="F9" s="624" t="s">
        <v>7</v>
      </c>
      <c r="G9" s="624"/>
      <c r="H9" s="63">
        <v>1986748.33</v>
      </c>
      <c r="I9" s="60"/>
    </row>
    <row r="10" spans="1:11" s="45" customFormat="1" ht="6.75" customHeight="1" x14ac:dyDescent="0.2">
      <c r="A10" s="31"/>
      <c r="B10" s="9"/>
      <c r="C10" s="11"/>
      <c r="D10" s="11"/>
      <c r="E10" s="9"/>
      <c r="F10" s="59"/>
      <c r="G10" s="59"/>
      <c r="H10" s="12"/>
      <c r="I10" s="32"/>
    </row>
    <row r="11" spans="1:11" s="45" customFormat="1" ht="16.5" thickBot="1" x14ac:dyDescent="0.25">
      <c r="A11" s="58" t="s">
        <v>37</v>
      </c>
      <c r="B11" s="61"/>
      <c r="C11" s="61"/>
      <c r="D11" s="83" t="s">
        <v>358</v>
      </c>
      <c r="E11" s="61"/>
      <c r="F11" s="617" t="s">
        <v>159</v>
      </c>
      <c r="G11" s="617"/>
      <c r="H11" s="68">
        <v>469.68045626477544</v>
      </c>
      <c r="I11" s="62"/>
    </row>
    <row r="12" spans="1:11" ht="13.5" thickBot="1" x14ac:dyDescent="0.25">
      <c r="A12" s="34"/>
      <c r="B12" s="13"/>
      <c r="C12" s="13"/>
      <c r="D12" s="14"/>
      <c r="E12" s="15"/>
      <c r="F12" s="50"/>
      <c r="G12" s="15"/>
      <c r="H12" s="15"/>
      <c r="I12" s="35"/>
    </row>
    <row r="13" spans="1:11" s="46" customFormat="1" ht="36" x14ac:dyDescent="0.2">
      <c r="A13" s="38" t="s">
        <v>38</v>
      </c>
      <c r="B13" s="38" t="s">
        <v>43</v>
      </c>
      <c r="C13" s="37" t="s">
        <v>8</v>
      </c>
      <c r="D13" s="39" t="s">
        <v>172</v>
      </c>
      <c r="E13" s="40" t="s">
        <v>9</v>
      </c>
      <c r="F13" s="52" t="s">
        <v>10</v>
      </c>
      <c r="G13" s="41" t="s">
        <v>176</v>
      </c>
      <c r="H13" s="42" t="s">
        <v>73</v>
      </c>
      <c r="I13" s="43" t="s">
        <v>11</v>
      </c>
    </row>
    <row r="14" spans="1:11" ht="25.5" outlineLevel="1" x14ac:dyDescent="0.2">
      <c r="A14" s="185" t="s">
        <v>338</v>
      </c>
      <c r="B14" s="186" t="s">
        <v>113</v>
      </c>
      <c r="C14" s="187" t="s">
        <v>359</v>
      </c>
      <c r="D14" s="188" t="s">
        <v>453</v>
      </c>
      <c r="E14" s="189" t="s">
        <v>5</v>
      </c>
      <c r="F14" s="189">
        <v>1436.5300000000002</v>
      </c>
      <c r="G14" s="190">
        <v>161.09</v>
      </c>
      <c r="H14" s="220">
        <v>231410.62</v>
      </c>
      <c r="I14" s="191">
        <v>0.14370940663388937</v>
      </c>
      <c r="J14" s="192">
        <f>I14</f>
        <v>0.14370940663388937</v>
      </c>
      <c r="K14" s="44">
        <f>F14*0.5</f>
        <v>718.2650000000001</v>
      </c>
    </row>
    <row r="15" spans="1:11" ht="25.5" outlineLevel="1" x14ac:dyDescent="0.2">
      <c r="A15" s="193" t="s">
        <v>337</v>
      </c>
      <c r="B15" s="194" t="s">
        <v>178</v>
      </c>
      <c r="C15" s="195" t="s">
        <v>359</v>
      </c>
      <c r="D15" s="196" t="s">
        <v>452</v>
      </c>
      <c r="E15" s="197" t="s">
        <v>5</v>
      </c>
      <c r="F15" s="197">
        <v>4284.33</v>
      </c>
      <c r="G15" s="198">
        <v>49.26</v>
      </c>
      <c r="H15" s="221">
        <v>211046.1</v>
      </c>
      <c r="I15" s="200">
        <v>0.13106273948618472</v>
      </c>
      <c r="J15" s="192">
        <f>J14+I15</f>
        <v>0.27477214612007406</v>
      </c>
      <c r="K15" s="44">
        <f>F15*0.5</f>
        <v>2142.165</v>
      </c>
    </row>
    <row r="16" spans="1:11" ht="25.5" outlineLevel="1" x14ac:dyDescent="0.2">
      <c r="A16" s="201" t="s">
        <v>351</v>
      </c>
      <c r="B16" s="202">
        <v>10505</v>
      </c>
      <c r="C16" s="195" t="s">
        <v>302</v>
      </c>
      <c r="D16" s="196" t="s">
        <v>476</v>
      </c>
      <c r="E16" s="197" t="s">
        <v>368</v>
      </c>
      <c r="F16" s="198">
        <v>855.75</v>
      </c>
      <c r="G16" s="198">
        <v>112.72</v>
      </c>
      <c r="H16" s="199">
        <v>96460.14</v>
      </c>
      <c r="I16" s="200">
        <v>5.9903169021464524E-2</v>
      </c>
      <c r="J16" s="192">
        <f t="shared" ref="J16:J48" si="0">J15+I16</f>
        <v>0.33467531514153859</v>
      </c>
    </row>
    <row r="17" spans="1:10" outlineLevel="1" x14ac:dyDescent="0.2">
      <c r="A17" s="193" t="s">
        <v>345</v>
      </c>
      <c r="B17" s="203" t="s">
        <v>156</v>
      </c>
      <c r="C17" s="195" t="s">
        <v>359</v>
      </c>
      <c r="D17" s="196" t="s">
        <v>463</v>
      </c>
      <c r="E17" s="197" t="s">
        <v>32</v>
      </c>
      <c r="F17" s="198">
        <v>35</v>
      </c>
      <c r="G17" s="198">
        <v>2379.4499999999998</v>
      </c>
      <c r="H17" s="199">
        <v>83280.75</v>
      </c>
      <c r="I17" s="200">
        <v>5.1718573531868518E-2</v>
      </c>
      <c r="J17" s="192">
        <f t="shared" si="0"/>
        <v>0.38639388867340713</v>
      </c>
    </row>
    <row r="18" spans="1:10" outlineLevel="1" x14ac:dyDescent="0.2">
      <c r="A18" s="193" t="s">
        <v>334</v>
      </c>
      <c r="B18" s="204" t="s">
        <v>153</v>
      </c>
      <c r="C18" s="195" t="s">
        <v>359</v>
      </c>
      <c r="D18" s="196" t="s">
        <v>449</v>
      </c>
      <c r="E18" s="197" t="s">
        <v>27</v>
      </c>
      <c r="F18" s="198">
        <v>423</v>
      </c>
      <c r="G18" s="198">
        <v>136.13999999999999</v>
      </c>
      <c r="H18" s="199">
        <v>57587.22</v>
      </c>
      <c r="I18" s="200">
        <v>3.5762512610247738E-2</v>
      </c>
      <c r="J18" s="192">
        <f t="shared" si="0"/>
        <v>0.42215640128365484</v>
      </c>
    </row>
    <row r="19" spans="1:10" outlineLevel="1" x14ac:dyDescent="0.2">
      <c r="A19" s="193" t="s">
        <v>329</v>
      </c>
      <c r="B19" s="194">
        <v>10470</v>
      </c>
      <c r="C19" s="195" t="s">
        <v>302</v>
      </c>
      <c r="D19" s="196" t="s">
        <v>444</v>
      </c>
      <c r="E19" s="197" t="s">
        <v>439</v>
      </c>
      <c r="F19" s="198">
        <v>378</v>
      </c>
      <c r="G19" s="198">
        <v>139.72</v>
      </c>
      <c r="H19" s="199">
        <v>52814.16</v>
      </c>
      <c r="I19" s="200">
        <v>3.2798371982527406E-2</v>
      </c>
      <c r="J19" s="192">
        <f t="shared" si="0"/>
        <v>0.45495477326618222</v>
      </c>
    </row>
    <row r="20" spans="1:10" ht="25.5" outlineLevel="1" x14ac:dyDescent="0.2">
      <c r="A20" s="193" t="s">
        <v>293</v>
      </c>
      <c r="B20" s="203">
        <v>170243</v>
      </c>
      <c r="C20" s="195" t="s">
        <v>302</v>
      </c>
      <c r="D20" s="196" t="s">
        <v>457</v>
      </c>
      <c r="E20" s="197" t="s">
        <v>439</v>
      </c>
      <c r="F20" s="198">
        <v>63.71</v>
      </c>
      <c r="G20" s="198">
        <v>741.01</v>
      </c>
      <c r="H20" s="221">
        <v>47209.75</v>
      </c>
      <c r="I20" s="200">
        <v>2.9317950748475846E-2</v>
      </c>
      <c r="J20" s="192">
        <f t="shared" si="0"/>
        <v>0.48427272401465804</v>
      </c>
    </row>
    <row r="21" spans="1:10" ht="25.5" outlineLevel="1" x14ac:dyDescent="0.2">
      <c r="A21" s="193" t="s">
        <v>279</v>
      </c>
      <c r="B21" s="194" t="s">
        <v>144</v>
      </c>
      <c r="C21" s="195" t="s">
        <v>359</v>
      </c>
      <c r="D21" s="196" t="s">
        <v>435</v>
      </c>
      <c r="E21" s="197" t="s">
        <v>22</v>
      </c>
      <c r="F21" s="198">
        <v>2700</v>
      </c>
      <c r="G21" s="198">
        <v>15.13</v>
      </c>
      <c r="H21" s="199">
        <v>40851</v>
      </c>
      <c r="I21" s="200">
        <v>2.5369073253427243E-2</v>
      </c>
      <c r="J21" s="192">
        <f t="shared" si="0"/>
        <v>0.50964179726808534</v>
      </c>
    </row>
    <row r="22" spans="1:10" outlineLevel="1" x14ac:dyDescent="0.2">
      <c r="A22" s="193" t="s">
        <v>336</v>
      </c>
      <c r="B22" s="194" t="s">
        <v>155</v>
      </c>
      <c r="C22" s="195" t="s">
        <v>359</v>
      </c>
      <c r="D22" s="196" t="s">
        <v>451</v>
      </c>
      <c r="E22" s="197" t="s">
        <v>5</v>
      </c>
      <c r="F22" s="197">
        <v>8460</v>
      </c>
      <c r="G22" s="198">
        <v>4.74</v>
      </c>
      <c r="H22" s="199">
        <v>40100.400000000001</v>
      </c>
      <c r="I22" s="200">
        <v>2.4902939587567841E-2</v>
      </c>
      <c r="J22" s="192">
        <f t="shared" si="0"/>
        <v>0.53454473685565318</v>
      </c>
    </row>
    <row r="23" spans="1:10" s="47" customFormat="1" ht="14.25" outlineLevel="1" x14ac:dyDescent="0.2">
      <c r="A23" s="193" t="s">
        <v>294</v>
      </c>
      <c r="B23" s="205" t="s">
        <v>34</v>
      </c>
      <c r="C23" s="206" t="s">
        <v>357</v>
      </c>
      <c r="D23" s="207" t="s">
        <v>458</v>
      </c>
      <c r="E23" s="208" t="s">
        <v>368</v>
      </c>
      <c r="F23" s="198">
        <v>336.81</v>
      </c>
      <c r="G23" s="209">
        <v>115.34</v>
      </c>
      <c r="H23" s="210">
        <v>38847.67</v>
      </c>
      <c r="I23" s="211">
        <v>2.4124975788963988E-2</v>
      </c>
      <c r="J23" s="192">
        <f t="shared" si="0"/>
        <v>0.55866971264461718</v>
      </c>
    </row>
    <row r="24" spans="1:10" s="47" customFormat="1" ht="25.5" outlineLevel="1" x14ac:dyDescent="0.2">
      <c r="A24" s="193" t="s">
        <v>335</v>
      </c>
      <c r="B24" s="212" t="s">
        <v>154</v>
      </c>
      <c r="C24" s="206" t="s">
        <v>359</v>
      </c>
      <c r="D24" s="207" t="s">
        <v>450</v>
      </c>
      <c r="E24" s="208" t="s">
        <v>27</v>
      </c>
      <c r="F24" s="197">
        <v>507.6</v>
      </c>
      <c r="G24" s="209">
        <v>75.430000000000007</v>
      </c>
      <c r="H24" s="210">
        <v>38288.269999999997</v>
      </c>
      <c r="I24" s="211">
        <v>2.3777580141905966E-2</v>
      </c>
      <c r="J24" s="192">
        <f t="shared" si="0"/>
        <v>0.58244729278652319</v>
      </c>
    </row>
    <row r="25" spans="1:10" ht="25.5" outlineLevel="1" x14ac:dyDescent="0.2">
      <c r="A25" s="193" t="s">
        <v>276</v>
      </c>
      <c r="B25" s="194" t="s">
        <v>160</v>
      </c>
      <c r="C25" s="195" t="s">
        <v>359</v>
      </c>
      <c r="D25" s="196" t="s">
        <v>434</v>
      </c>
      <c r="E25" s="197" t="s">
        <v>27</v>
      </c>
      <c r="F25" s="198">
        <v>1299.5999999999999</v>
      </c>
      <c r="G25" s="198">
        <v>22.87</v>
      </c>
      <c r="H25" s="199">
        <v>29721.85</v>
      </c>
      <c r="I25" s="200">
        <v>1.8457707029873847E-2</v>
      </c>
      <c r="J25" s="192">
        <f t="shared" si="0"/>
        <v>0.600904999816397</v>
      </c>
    </row>
    <row r="26" spans="1:10" ht="25.5" outlineLevel="1" x14ac:dyDescent="0.2">
      <c r="A26" s="193" t="s">
        <v>346</v>
      </c>
      <c r="B26" s="202" t="s">
        <v>129</v>
      </c>
      <c r="C26" s="195" t="s">
        <v>359</v>
      </c>
      <c r="D26" s="196" t="s">
        <v>464</v>
      </c>
      <c r="E26" s="197" t="s">
        <v>32</v>
      </c>
      <c r="F26" s="198">
        <v>35</v>
      </c>
      <c r="G26" s="198">
        <v>844.98</v>
      </c>
      <c r="H26" s="199">
        <v>29574.3</v>
      </c>
      <c r="I26" s="200">
        <v>1.8366076304590667E-2</v>
      </c>
      <c r="J26" s="192">
        <f t="shared" si="0"/>
        <v>0.61927107612098764</v>
      </c>
    </row>
    <row r="27" spans="1:10" outlineLevel="1" x14ac:dyDescent="0.2">
      <c r="A27" s="193" t="s">
        <v>277</v>
      </c>
      <c r="B27" s="194">
        <v>10410</v>
      </c>
      <c r="C27" s="195" t="s">
        <v>302</v>
      </c>
      <c r="D27" s="196" t="s">
        <v>367</v>
      </c>
      <c r="E27" s="197" t="s">
        <v>368</v>
      </c>
      <c r="F27" s="198">
        <v>4986</v>
      </c>
      <c r="G27" s="198">
        <v>4.46</v>
      </c>
      <c r="H27" s="199">
        <v>22237.56</v>
      </c>
      <c r="I27" s="200">
        <v>1.3809852601343505E-2</v>
      </c>
      <c r="J27" s="192">
        <f t="shared" si="0"/>
        <v>0.63308092872233113</v>
      </c>
    </row>
    <row r="28" spans="1:10" ht="25.5" outlineLevel="1" x14ac:dyDescent="0.2">
      <c r="A28" s="193" t="s">
        <v>330</v>
      </c>
      <c r="B28" s="194">
        <v>101172</v>
      </c>
      <c r="C28" s="195" t="s">
        <v>302</v>
      </c>
      <c r="D28" s="196" t="s">
        <v>445</v>
      </c>
      <c r="E28" s="197" t="s">
        <v>22</v>
      </c>
      <c r="F28" s="198">
        <v>270</v>
      </c>
      <c r="G28" s="198">
        <v>77.430000000000007</v>
      </c>
      <c r="H28" s="199">
        <v>20906.099999999999</v>
      </c>
      <c r="I28" s="200">
        <v>1.2982996312048058E-2</v>
      </c>
      <c r="J28" s="192">
        <f t="shared" si="0"/>
        <v>0.64606392503437915</v>
      </c>
    </row>
    <row r="29" spans="1:10" ht="25.5" outlineLevel="1" x14ac:dyDescent="0.2">
      <c r="A29" s="193" t="s">
        <v>292</v>
      </c>
      <c r="B29" s="202" t="s">
        <v>111</v>
      </c>
      <c r="C29" s="195" t="s">
        <v>359</v>
      </c>
      <c r="D29" s="196" t="s">
        <v>456</v>
      </c>
      <c r="E29" s="197" t="s">
        <v>5</v>
      </c>
      <c r="F29" s="213">
        <v>2312</v>
      </c>
      <c r="G29" s="198">
        <v>8.94</v>
      </c>
      <c r="H29" s="199">
        <v>20669.28</v>
      </c>
      <c r="I29" s="200">
        <v>1.2835927600685384E-2</v>
      </c>
      <c r="J29" s="192">
        <f t="shared" si="0"/>
        <v>0.65889985263506456</v>
      </c>
    </row>
    <row r="30" spans="1:10" ht="25.5" outlineLevel="1" x14ac:dyDescent="0.2">
      <c r="A30" s="214" t="s">
        <v>341</v>
      </c>
      <c r="B30" s="194" t="s">
        <v>112</v>
      </c>
      <c r="C30" s="195" t="s">
        <v>359</v>
      </c>
      <c r="D30" s="196" t="s">
        <v>455</v>
      </c>
      <c r="E30" s="197" t="s">
        <v>5</v>
      </c>
      <c r="F30" s="197">
        <v>62.4</v>
      </c>
      <c r="G30" s="198">
        <v>318.14</v>
      </c>
      <c r="H30" s="199">
        <v>19851.939999999999</v>
      </c>
      <c r="I30" s="200">
        <v>1.2328347410899179E-2</v>
      </c>
      <c r="J30" s="192">
        <f>J29+I30</f>
        <v>0.67122820004596373</v>
      </c>
    </row>
    <row r="31" spans="1:10" ht="25.5" outlineLevel="1" x14ac:dyDescent="0.2">
      <c r="A31" s="201" t="s">
        <v>350</v>
      </c>
      <c r="B31" s="202" t="s">
        <v>78</v>
      </c>
      <c r="C31" s="195" t="s">
        <v>359</v>
      </c>
      <c r="D31" s="196" t="s">
        <v>475</v>
      </c>
      <c r="E31" s="197" t="s">
        <v>75</v>
      </c>
      <c r="F31" s="198">
        <v>35</v>
      </c>
      <c r="G31" s="198">
        <v>528.25</v>
      </c>
      <c r="H31" s="199">
        <v>18488.75</v>
      </c>
      <c r="I31" s="200">
        <v>1.1481786323818337E-2</v>
      </c>
      <c r="J31" s="192">
        <f t="shared" si="0"/>
        <v>0.68270998636978208</v>
      </c>
    </row>
    <row r="32" spans="1:10" outlineLevel="1" x14ac:dyDescent="0.2">
      <c r="A32" s="214" t="s">
        <v>288</v>
      </c>
      <c r="B32" s="194" t="s">
        <v>69</v>
      </c>
      <c r="C32" s="195" t="s">
        <v>359</v>
      </c>
      <c r="D32" s="196" t="s">
        <v>370</v>
      </c>
      <c r="E32" s="197" t="s">
        <v>5</v>
      </c>
      <c r="F32" s="215">
        <v>124.8</v>
      </c>
      <c r="G32" s="198">
        <v>146.4</v>
      </c>
      <c r="H32" s="199">
        <v>18270.72</v>
      </c>
      <c r="I32" s="200">
        <v>1.1346386479470717E-2</v>
      </c>
      <c r="J32" s="192">
        <f t="shared" si="0"/>
        <v>0.69405637284925281</v>
      </c>
    </row>
    <row r="33" spans="1:10" ht="25.5" outlineLevel="1" x14ac:dyDescent="0.2">
      <c r="A33" s="193" t="s">
        <v>362</v>
      </c>
      <c r="B33" s="202" t="s">
        <v>121</v>
      </c>
      <c r="C33" s="195" t="s">
        <v>359</v>
      </c>
      <c r="D33" s="196" t="s">
        <v>419</v>
      </c>
      <c r="E33" s="197" t="s">
        <v>22</v>
      </c>
      <c r="F33" s="198">
        <v>4000</v>
      </c>
      <c r="G33" s="198">
        <v>4.03</v>
      </c>
      <c r="H33" s="199">
        <v>16120</v>
      </c>
      <c r="I33" s="200">
        <v>1.001075765208311E-2</v>
      </c>
      <c r="J33" s="192">
        <f t="shared" si="0"/>
        <v>0.70406713050133596</v>
      </c>
    </row>
    <row r="34" spans="1:10" ht="25.5" outlineLevel="1" x14ac:dyDescent="0.2">
      <c r="A34" s="193" t="s">
        <v>363</v>
      </c>
      <c r="B34" s="202" t="s">
        <v>122</v>
      </c>
      <c r="C34" s="195" t="s">
        <v>359</v>
      </c>
      <c r="D34" s="196" t="s">
        <v>467</v>
      </c>
      <c r="E34" s="197" t="s">
        <v>22</v>
      </c>
      <c r="F34" s="198">
        <v>2000</v>
      </c>
      <c r="G34" s="198">
        <v>7.59</v>
      </c>
      <c r="H34" s="199">
        <v>15180</v>
      </c>
      <c r="I34" s="200">
        <v>9.4270037939591569E-3</v>
      </c>
      <c r="J34" s="192">
        <f t="shared" si="0"/>
        <v>0.71349413429529507</v>
      </c>
    </row>
    <row r="35" spans="1:10" outlineLevel="1" x14ac:dyDescent="0.2">
      <c r="A35" s="214" t="s">
        <v>290</v>
      </c>
      <c r="B35" s="194" t="s">
        <v>87</v>
      </c>
      <c r="C35" s="195" t="s">
        <v>359</v>
      </c>
      <c r="D35" s="196" t="s">
        <v>372</v>
      </c>
      <c r="E35" s="197" t="s">
        <v>27</v>
      </c>
      <c r="F35" s="197">
        <v>45.760000000000005</v>
      </c>
      <c r="G35" s="198">
        <v>326.01</v>
      </c>
      <c r="H35" s="199">
        <v>14918.22</v>
      </c>
      <c r="I35" s="200">
        <v>9.2644345546190627E-3</v>
      </c>
      <c r="J35" s="192">
        <f t="shared" si="0"/>
        <v>0.72275856884991418</v>
      </c>
    </row>
    <row r="36" spans="1:10" ht="25.5" outlineLevel="1" x14ac:dyDescent="0.2">
      <c r="A36" s="193" t="s">
        <v>331</v>
      </c>
      <c r="B36" s="194">
        <v>101190</v>
      </c>
      <c r="C36" s="195" t="s">
        <v>302</v>
      </c>
      <c r="D36" s="196" t="s">
        <v>446</v>
      </c>
      <c r="E36" s="197" t="s">
        <v>22</v>
      </c>
      <c r="F36" s="198">
        <v>270</v>
      </c>
      <c r="G36" s="198">
        <v>54.53</v>
      </c>
      <c r="H36" s="199">
        <v>14723.1</v>
      </c>
      <c r="I36" s="200">
        <v>9.1432621580263551E-3</v>
      </c>
      <c r="J36" s="192">
        <f>J35+I36</f>
        <v>0.7319018310079406</v>
      </c>
    </row>
    <row r="37" spans="1:10" ht="38.25" outlineLevel="1" x14ac:dyDescent="0.2">
      <c r="A37" s="193" t="s">
        <v>262</v>
      </c>
      <c r="B37" s="202" t="s">
        <v>184</v>
      </c>
      <c r="C37" s="195" t="s">
        <v>357</v>
      </c>
      <c r="D37" s="196" t="s">
        <v>379</v>
      </c>
      <c r="E37" s="197" t="s">
        <v>368</v>
      </c>
      <c r="F37" s="216">
        <v>98.11</v>
      </c>
      <c r="G37" s="198">
        <v>146.12</v>
      </c>
      <c r="H37" s="199">
        <v>14335.83</v>
      </c>
      <c r="I37" s="200">
        <v>8.9027617786267138E-3</v>
      </c>
      <c r="J37" s="192">
        <f t="shared" si="0"/>
        <v>0.7408045927865673</v>
      </c>
    </row>
    <row r="38" spans="1:10" ht="25.5" outlineLevel="1" x14ac:dyDescent="0.2">
      <c r="A38" s="193" t="s">
        <v>328</v>
      </c>
      <c r="B38" s="194" t="s">
        <v>85</v>
      </c>
      <c r="C38" s="195" t="s">
        <v>359</v>
      </c>
      <c r="D38" s="196" t="s">
        <v>443</v>
      </c>
      <c r="E38" s="197" t="s">
        <v>5</v>
      </c>
      <c r="F38" s="198">
        <v>756</v>
      </c>
      <c r="G38" s="198">
        <v>18.57</v>
      </c>
      <c r="H38" s="199">
        <v>14038.92</v>
      </c>
      <c r="I38" s="200">
        <v>8.7183762913760933E-3</v>
      </c>
      <c r="J38" s="192">
        <f t="shared" si="0"/>
        <v>0.74952296907794336</v>
      </c>
    </row>
    <row r="39" spans="1:10" ht="38.25" outlineLevel="1" x14ac:dyDescent="0.2">
      <c r="A39" s="217" t="s">
        <v>195</v>
      </c>
      <c r="B39" s="218" t="s">
        <v>184</v>
      </c>
      <c r="C39" s="195" t="s">
        <v>357</v>
      </c>
      <c r="D39" s="196" t="s">
        <v>379</v>
      </c>
      <c r="E39" s="197" t="s">
        <v>368</v>
      </c>
      <c r="F39" s="216">
        <v>96.04</v>
      </c>
      <c r="G39" s="198">
        <v>146.12</v>
      </c>
      <c r="H39" s="199">
        <v>14033.36</v>
      </c>
      <c r="I39" s="200">
        <v>8.7149234494067647E-3</v>
      </c>
      <c r="J39" s="192">
        <f t="shared" si="0"/>
        <v>0.75823789252735008</v>
      </c>
    </row>
    <row r="40" spans="1:10" ht="38.25" outlineLevel="1" x14ac:dyDescent="0.2">
      <c r="A40" s="217" t="s">
        <v>199</v>
      </c>
      <c r="B40" s="219" t="s">
        <v>162</v>
      </c>
      <c r="C40" s="195" t="s">
        <v>359</v>
      </c>
      <c r="D40" s="196" t="s">
        <v>381</v>
      </c>
      <c r="E40" s="197" t="s">
        <v>5</v>
      </c>
      <c r="F40" s="216">
        <v>190.41</v>
      </c>
      <c r="G40" s="198">
        <v>72.95</v>
      </c>
      <c r="H40" s="199">
        <v>13890.41</v>
      </c>
      <c r="I40" s="200">
        <v>8.626149391939935E-3</v>
      </c>
      <c r="J40" s="192">
        <f>J39+I40</f>
        <v>0.76686404191929003</v>
      </c>
    </row>
    <row r="41" spans="1:10" ht="25.5" outlineLevel="1" x14ac:dyDescent="0.2">
      <c r="A41" s="193" t="s">
        <v>274</v>
      </c>
      <c r="B41" s="194" t="s">
        <v>82</v>
      </c>
      <c r="C41" s="195" t="s">
        <v>359</v>
      </c>
      <c r="D41" s="196" t="s">
        <v>432</v>
      </c>
      <c r="E41" s="197" t="s">
        <v>27</v>
      </c>
      <c r="F41" s="198">
        <v>1299.5999999999999</v>
      </c>
      <c r="G41" s="198">
        <v>9.4700000000000006</v>
      </c>
      <c r="H41" s="199">
        <v>12307.21</v>
      </c>
      <c r="I41" s="200">
        <v>7.6429588513209539E-3</v>
      </c>
      <c r="J41" s="192">
        <f t="shared" si="0"/>
        <v>0.77450700077061096</v>
      </c>
    </row>
    <row r="42" spans="1:10" ht="25.5" outlineLevel="1" x14ac:dyDescent="0.2">
      <c r="A42" s="193" t="s">
        <v>284</v>
      </c>
      <c r="B42" s="194">
        <v>10450</v>
      </c>
      <c r="C42" s="195" t="s">
        <v>302</v>
      </c>
      <c r="D42" s="196" t="s">
        <v>441</v>
      </c>
      <c r="E42" s="197" t="s">
        <v>368</v>
      </c>
      <c r="F42" s="198">
        <v>60</v>
      </c>
      <c r="G42" s="198">
        <v>193.89</v>
      </c>
      <c r="H42" s="199">
        <v>11633.4</v>
      </c>
      <c r="I42" s="200">
        <v>7.224512907552336E-3</v>
      </c>
      <c r="J42" s="192">
        <f t="shared" si="0"/>
        <v>0.78173151367816329</v>
      </c>
    </row>
    <row r="43" spans="1:10" outlineLevel="1" x14ac:dyDescent="0.2">
      <c r="A43" s="193" t="s">
        <v>275</v>
      </c>
      <c r="B43" s="194" t="s">
        <v>83</v>
      </c>
      <c r="C43" s="195" t="s">
        <v>359</v>
      </c>
      <c r="D43" s="196" t="s">
        <v>433</v>
      </c>
      <c r="E43" s="197" t="s">
        <v>27</v>
      </c>
      <c r="F43" s="198">
        <v>1299.5999999999999</v>
      </c>
      <c r="G43" s="198">
        <v>8.7899999999999991</v>
      </c>
      <c r="H43" s="199">
        <v>11423.48</v>
      </c>
      <c r="I43" s="200">
        <v>7.0941494927678891E-3</v>
      </c>
      <c r="J43" s="192">
        <f>J42+I43</f>
        <v>0.78882566317093117</v>
      </c>
    </row>
    <row r="44" spans="1:10" ht="25.5" customHeight="1" outlineLevel="1" x14ac:dyDescent="0.2">
      <c r="A44" s="193" t="s">
        <v>273</v>
      </c>
      <c r="B44" s="202" t="s">
        <v>79</v>
      </c>
      <c r="C44" s="195" t="s">
        <v>359</v>
      </c>
      <c r="D44" s="196" t="s">
        <v>431</v>
      </c>
      <c r="E44" s="197" t="s">
        <v>5</v>
      </c>
      <c r="F44" s="213">
        <v>4230</v>
      </c>
      <c r="G44" s="198">
        <v>2.4500000000000002</v>
      </c>
      <c r="H44" s="199">
        <v>10363.5</v>
      </c>
      <c r="I44" s="200">
        <v>6.4358862858165831E-3</v>
      </c>
      <c r="J44" s="192">
        <f t="shared" si="0"/>
        <v>0.79526154945674776</v>
      </c>
    </row>
    <row r="45" spans="1:10" outlineLevel="1" x14ac:dyDescent="0.2">
      <c r="A45" s="193" t="s">
        <v>260</v>
      </c>
      <c r="B45" s="202">
        <v>60130</v>
      </c>
      <c r="C45" s="195" t="s">
        <v>302</v>
      </c>
      <c r="D45" s="196" t="s">
        <v>377</v>
      </c>
      <c r="E45" s="197" t="s">
        <v>80</v>
      </c>
      <c r="F45" s="216">
        <v>981.1</v>
      </c>
      <c r="G45" s="198">
        <v>9.4700000000000006</v>
      </c>
      <c r="H45" s="199">
        <v>9291.02</v>
      </c>
      <c r="I45" s="200">
        <v>5.7698603945817136E-3</v>
      </c>
      <c r="J45" s="192">
        <f t="shared" si="0"/>
        <v>0.80103140985132948</v>
      </c>
    </row>
    <row r="46" spans="1:10" outlineLevel="1" x14ac:dyDescent="0.2">
      <c r="A46" s="159" t="s">
        <v>340</v>
      </c>
      <c r="B46" s="163" t="s">
        <v>110</v>
      </c>
      <c r="C46" s="110" t="s">
        <v>359</v>
      </c>
      <c r="D46" s="111" t="s">
        <v>413</v>
      </c>
      <c r="E46" s="112" t="s">
        <v>5</v>
      </c>
      <c r="F46" s="176">
        <v>416</v>
      </c>
      <c r="G46" s="114">
        <v>22.24</v>
      </c>
      <c r="H46" s="115">
        <v>9251.84</v>
      </c>
      <c r="I46" s="116">
        <v>5.7455290369633127E-3</v>
      </c>
      <c r="J46" s="184">
        <f t="shared" si="0"/>
        <v>0.80677693888829283</v>
      </c>
    </row>
    <row r="47" spans="1:10" outlineLevel="1" x14ac:dyDescent="0.2">
      <c r="A47" s="108" t="s">
        <v>193</v>
      </c>
      <c r="B47" s="107">
        <v>60130</v>
      </c>
      <c r="C47" s="110" t="s">
        <v>302</v>
      </c>
      <c r="D47" s="111" t="s">
        <v>377</v>
      </c>
      <c r="E47" s="112" t="s">
        <v>80</v>
      </c>
      <c r="F47" s="118">
        <v>960.4</v>
      </c>
      <c r="G47" s="114">
        <v>9.4700000000000006</v>
      </c>
      <c r="H47" s="115">
        <v>9094.99</v>
      </c>
      <c r="I47" s="116">
        <v>5.6481228745731615E-3</v>
      </c>
      <c r="J47" s="184">
        <f t="shared" si="0"/>
        <v>0.812425061762866</v>
      </c>
    </row>
    <row r="48" spans="1:10" outlineLevel="1" x14ac:dyDescent="0.2">
      <c r="A48" s="108" t="s">
        <v>223</v>
      </c>
      <c r="B48" s="117" t="s">
        <v>92</v>
      </c>
      <c r="C48" s="110" t="s">
        <v>359</v>
      </c>
      <c r="D48" s="111" t="s">
        <v>405</v>
      </c>
      <c r="E48" s="112" t="s">
        <v>5</v>
      </c>
      <c r="F48" s="113">
        <v>49.49</v>
      </c>
      <c r="G48" s="114">
        <v>178.07</v>
      </c>
      <c r="H48" s="115">
        <v>8812.68</v>
      </c>
      <c r="I48" s="116">
        <v>5.4728042025657441E-3</v>
      </c>
      <c r="J48" s="184">
        <f t="shared" si="0"/>
        <v>0.81789786596543179</v>
      </c>
    </row>
    <row r="49" spans="1:9" ht="25.5" outlineLevel="1" x14ac:dyDescent="0.2">
      <c r="A49" s="158" t="s">
        <v>348</v>
      </c>
      <c r="B49" s="117" t="s">
        <v>76</v>
      </c>
      <c r="C49" s="110" t="s">
        <v>359</v>
      </c>
      <c r="D49" s="111" t="s">
        <v>473</v>
      </c>
      <c r="E49" s="112" t="s">
        <v>75</v>
      </c>
      <c r="F49" s="113">
        <v>10</v>
      </c>
      <c r="G49" s="114">
        <v>858.9</v>
      </c>
      <c r="H49" s="115">
        <v>8589</v>
      </c>
      <c r="I49" s="116">
        <v>5.3338956249219501E-3</v>
      </c>
    </row>
    <row r="50" spans="1:9" outlineLevel="1" x14ac:dyDescent="0.2">
      <c r="A50" s="159" t="s">
        <v>289</v>
      </c>
      <c r="B50" s="163" t="s">
        <v>86</v>
      </c>
      <c r="C50" s="110" t="s">
        <v>359</v>
      </c>
      <c r="D50" s="111" t="s">
        <v>371</v>
      </c>
      <c r="E50" s="112" t="s">
        <v>80</v>
      </c>
      <c r="F50" s="112">
        <v>1275.8499999999999</v>
      </c>
      <c r="G50" s="114">
        <v>6.51</v>
      </c>
      <c r="H50" s="115">
        <v>8305.7800000000007</v>
      </c>
      <c r="I50" s="116">
        <v>5.158011829498689E-3</v>
      </c>
    </row>
    <row r="51" spans="1:9" ht="25.5" outlineLevel="1" x14ac:dyDescent="0.2">
      <c r="A51" s="159" t="s">
        <v>324</v>
      </c>
      <c r="B51" s="163" t="s">
        <v>91</v>
      </c>
      <c r="C51" s="110" t="s">
        <v>359</v>
      </c>
      <c r="D51" s="111" t="s">
        <v>375</v>
      </c>
      <c r="E51" s="112" t="s">
        <v>5</v>
      </c>
      <c r="F51" s="112">
        <v>156</v>
      </c>
      <c r="G51" s="114">
        <v>53.13</v>
      </c>
      <c r="H51" s="115">
        <v>8288.2800000000007</v>
      </c>
      <c r="I51" s="116">
        <v>5.1471440715017006E-3</v>
      </c>
    </row>
    <row r="52" spans="1:9" ht="38.25" outlineLevel="1" x14ac:dyDescent="0.2">
      <c r="A52" s="158" t="s">
        <v>349</v>
      </c>
      <c r="B52" s="117" t="s">
        <v>77</v>
      </c>
      <c r="C52" s="110" t="s">
        <v>359</v>
      </c>
      <c r="D52" s="111" t="s">
        <v>474</v>
      </c>
      <c r="E52" s="112" t="s">
        <v>75</v>
      </c>
      <c r="F52" s="113">
        <v>10</v>
      </c>
      <c r="G52" s="114">
        <v>802.6</v>
      </c>
      <c r="H52" s="115">
        <v>8026</v>
      </c>
      <c r="I52" s="116">
        <v>4.9842643247902637E-3</v>
      </c>
    </row>
    <row r="53" spans="1:9" ht="25.5" outlineLevel="1" x14ac:dyDescent="0.2">
      <c r="A53" s="108" t="s">
        <v>190</v>
      </c>
      <c r="B53" s="107" t="s">
        <v>91</v>
      </c>
      <c r="C53" s="110" t="s">
        <v>359</v>
      </c>
      <c r="D53" s="111" t="s">
        <v>375</v>
      </c>
      <c r="E53" s="112" t="s">
        <v>5</v>
      </c>
      <c r="F53" s="118">
        <v>148.04</v>
      </c>
      <c r="G53" s="114">
        <v>53.13</v>
      </c>
      <c r="H53" s="115">
        <v>7865.37</v>
      </c>
      <c r="I53" s="116">
        <v>4.8845107266727627E-3</v>
      </c>
    </row>
    <row r="54" spans="1:9" outlineLevel="1" x14ac:dyDescent="0.2">
      <c r="A54" s="157" t="s">
        <v>296</v>
      </c>
      <c r="B54" s="117" t="s">
        <v>114</v>
      </c>
      <c r="C54" s="110" t="s">
        <v>359</v>
      </c>
      <c r="D54" s="111" t="s">
        <v>469</v>
      </c>
      <c r="E54" s="112" t="s">
        <v>74</v>
      </c>
      <c r="F54" s="113">
        <v>2</v>
      </c>
      <c r="G54" s="114">
        <v>3420.09</v>
      </c>
      <c r="H54" s="115">
        <v>6840.18</v>
      </c>
      <c r="I54" s="116">
        <v>4.2478526226194697E-3</v>
      </c>
    </row>
    <row r="55" spans="1:9" ht="25.5" outlineLevel="1" x14ac:dyDescent="0.2">
      <c r="A55" s="157" t="s">
        <v>263</v>
      </c>
      <c r="B55" s="109">
        <v>36002</v>
      </c>
      <c r="C55" s="110" t="s">
        <v>302</v>
      </c>
      <c r="D55" s="111" t="s">
        <v>430</v>
      </c>
      <c r="E55" s="112" t="s">
        <v>80</v>
      </c>
      <c r="F55" s="118">
        <v>401.76</v>
      </c>
      <c r="G55" s="114">
        <v>16.600000000000001</v>
      </c>
      <c r="H55" s="115">
        <v>6669.22</v>
      </c>
      <c r="I55" s="116">
        <v>4.1416839422100324E-3</v>
      </c>
    </row>
    <row r="56" spans="1:9" ht="25.5" outlineLevel="1" x14ac:dyDescent="0.2">
      <c r="A56" s="157" t="s">
        <v>280</v>
      </c>
      <c r="B56" s="163" t="s">
        <v>145</v>
      </c>
      <c r="C56" s="110" t="s">
        <v>359</v>
      </c>
      <c r="D56" s="111" t="s">
        <v>436</v>
      </c>
      <c r="E56" s="112" t="s">
        <v>22</v>
      </c>
      <c r="F56" s="113">
        <v>180</v>
      </c>
      <c r="G56" s="114">
        <v>35.42</v>
      </c>
      <c r="H56" s="115">
        <v>6375.6</v>
      </c>
      <c r="I56" s="116">
        <v>3.9593415934628465E-3</v>
      </c>
    </row>
    <row r="57" spans="1:9" ht="25.5" outlineLevel="1" x14ac:dyDescent="0.2">
      <c r="A57" s="159" t="s">
        <v>291</v>
      </c>
      <c r="B57" s="163" t="s">
        <v>89</v>
      </c>
      <c r="C57" s="110" t="s">
        <v>359</v>
      </c>
      <c r="D57" s="111" t="s">
        <v>373</v>
      </c>
      <c r="E57" s="112" t="s">
        <v>27</v>
      </c>
      <c r="F57" s="176">
        <v>45.760000000000005</v>
      </c>
      <c r="G57" s="114">
        <v>136.22</v>
      </c>
      <c r="H57" s="115">
        <v>6233.43</v>
      </c>
      <c r="I57" s="116">
        <v>3.8710519274953118E-3</v>
      </c>
    </row>
    <row r="58" spans="1:9" ht="25.5" outlineLevel="1" x14ac:dyDescent="0.2">
      <c r="A58" s="157" t="s">
        <v>339</v>
      </c>
      <c r="B58" s="163" t="s">
        <v>102</v>
      </c>
      <c r="C58" s="110" t="s">
        <v>359</v>
      </c>
      <c r="D58" s="111" t="s">
        <v>454</v>
      </c>
      <c r="E58" s="112" t="s">
        <v>5</v>
      </c>
      <c r="F58" s="112">
        <v>13.569999999999999</v>
      </c>
      <c r="G58" s="114">
        <v>458.42</v>
      </c>
      <c r="H58" s="115">
        <v>6220.76</v>
      </c>
      <c r="I58" s="116">
        <v>3.8631836707054921E-3</v>
      </c>
    </row>
    <row r="59" spans="1:9" outlineLevel="1" x14ac:dyDescent="0.2">
      <c r="A59" s="157" t="s">
        <v>278</v>
      </c>
      <c r="B59" s="152" t="s">
        <v>90</v>
      </c>
      <c r="C59" s="93" t="s">
        <v>359</v>
      </c>
      <c r="D59" s="94" t="s">
        <v>369</v>
      </c>
      <c r="E59" s="95" t="s">
        <v>27</v>
      </c>
      <c r="F59" s="113">
        <v>52.92</v>
      </c>
      <c r="G59" s="96">
        <v>114.26</v>
      </c>
      <c r="H59" s="97">
        <v>6046.64</v>
      </c>
      <c r="I59" s="36">
        <v>3.75505258370917E-3</v>
      </c>
    </row>
    <row r="60" spans="1:9" ht="38.25" outlineLevel="1" x14ac:dyDescent="0.2">
      <c r="A60" s="157" t="s">
        <v>56</v>
      </c>
      <c r="B60" s="53" t="s">
        <v>184</v>
      </c>
      <c r="C60" s="93" t="s">
        <v>357</v>
      </c>
      <c r="D60" s="94" t="s">
        <v>379</v>
      </c>
      <c r="E60" s="95" t="s">
        <v>368</v>
      </c>
      <c r="F60" s="118">
        <v>39.950000000000003</v>
      </c>
      <c r="G60" s="96">
        <v>146.12</v>
      </c>
      <c r="H60" s="97">
        <v>5837.49</v>
      </c>
      <c r="I60" s="36">
        <v>3.6251673502765902E-3</v>
      </c>
    </row>
    <row r="61" spans="1:9" ht="25.5" outlineLevel="1" x14ac:dyDescent="0.2">
      <c r="A61" s="108" t="s">
        <v>224</v>
      </c>
      <c r="B61" s="107" t="s">
        <v>99</v>
      </c>
      <c r="C61" s="110" t="s">
        <v>359</v>
      </c>
      <c r="D61" s="111" t="s">
        <v>406</v>
      </c>
      <c r="E61" s="112" t="s">
        <v>32</v>
      </c>
      <c r="F61" s="113">
        <v>24</v>
      </c>
      <c r="G61" s="114">
        <v>240.28</v>
      </c>
      <c r="H61" s="115">
        <v>5766.72</v>
      </c>
      <c r="I61" s="116">
        <v>3.5812181369367689E-3</v>
      </c>
    </row>
    <row r="62" spans="1:9" outlineLevel="1" x14ac:dyDescent="0.2">
      <c r="A62" s="108" t="s">
        <v>226</v>
      </c>
      <c r="B62" s="107" t="s">
        <v>101</v>
      </c>
      <c r="C62" s="110" t="s">
        <v>359</v>
      </c>
      <c r="D62" s="111" t="s">
        <v>408</v>
      </c>
      <c r="E62" s="112" t="s">
        <v>5</v>
      </c>
      <c r="F62" s="118">
        <v>7.56</v>
      </c>
      <c r="G62" s="114">
        <v>732.05</v>
      </c>
      <c r="H62" s="115">
        <v>5534.3</v>
      </c>
      <c r="I62" s="116">
        <v>3.4368818904419083E-3</v>
      </c>
    </row>
    <row r="63" spans="1:9" ht="38.25" outlineLevel="1" x14ac:dyDescent="0.2">
      <c r="A63" s="157" t="s">
        <v>64</v>
      </c>
      <c r="B63" s="117" t="s">
        <v>162</v>
      </c>
      <c r="C63" s="110" t="s">
        <v>359</v>
      </c>
      <c r="D63" s="111" t="s">
        <v>381</v>
      </c>
      <c r="E63" s="112" t="s">
        <v>5</v>
      </c>
      <c r="F63" s="118">
        <v>74.569999999999993</v>
      </c>
      <c r="G63" s="114">
        <v>72.95</v>
      </c>
      <c r="H63" s="115">
        <v>5439.88</v>
      </c>
      <c r="I63" s="116">
        <v>3.378245678437585E-3</v>
      </c>
    </row>
    <row r="64" spans="1:9" outlineLevel="1" x14ac:dyDescent="0.2">
      <c r="A64" s="108" t="s">
        <v>20</v>
      </c>
      <c r="B64" s="109" t="s">
        <v>87</v>
      </c>
      <c r="C64" s="110" t="s">
        <v>359</v>
      </c>
      <c r="D64" s="111" t="s">
        <v>372</v>
      </c>
      <c r="E64" s="112" t="s">
        <v>27</v>
      </c>
      <c r="F64" s="113">
        <v>15.36</v>
      </c>
      <c r="G64" s="114">
        <v>326.01</v>
      </c>
      <c r="H64" s="115">
        <v>5007.51</v>
      </c>
      <c r="I64" s="116">
        <v>3.1097375341428471E-3</v>
      </c>
    </row>
    <row r="65" spans="1:9" ht="25.5" customHeight="1" outlineLevel="1" x14ac:dyDescent="0.2">
      <c r="A65" s="157" t="s">
        <v>169</v>
      </c>
      <c r="B65" s="117" t="s">
        <v>87</v>
      </c>
      <c r="C65" s="110" t="s">
        <v>359</v>
      </c>
      <c r="D65" s="111" t="s">
        <v>372</v>
      </c>
      <c r="E65" s="112" t="s">
        <v>27</v>
      </c>
      <c r="F65" s="118">
        <v>15.36</v>
      </c>
      <c r="G65" s="114">
        <v>326.01</v>
      </c>
      <c r="H65" s="115">
        <v>5007.51</v>
      </c>
      <c r="I65" s="116">
        <v>3.1097375341428471E-3</v>
      </c>
    </row>
    <row r="66" spans="1:9" ht="25.5" customHeight="1" outlineLevel="1" x14ac:dyDescent="0.2">
      <c r="A66" s="157" t="s">
        <v>281</v>
      </c>
      <c r="B66" s="163" t="s">
        <v>146</v>
      </c>
      <c r="C66" s="110" t="s">
        <v>359</v>
      </c>
      <c r="D66" s="111" t="s">
        <v>437</v>
      </c>
      <c r="E66" s="112" t="s">
        <v>22</v>
      </c>
      <c r="F66" s="113">
        <v>90</v>
      </c>
      <c r="G66" s="114">
        <v>55.29</v>
      </c>
      <c r="H66" s="115">
        <v>4976.1000000000004</v>
      </c>
      <c r="I66" s="116">
        <v>3.0902314610751097E-3</v>
      </c>
    </row>
    <row r="67" spans="1:9" outlineLevel="1" x14ac:dyDescent="0.2">
      <c r="A67" s="157" t="s">
        <v>332</v>
      </c>
      <c r="B67" s="163" t="s">
        <v>143</v>
      </c>
      <c r="C67" s="110" t="s">
        <v>359</v>
      </c>
      <c r="D67" s="111" t="s">
        <v>447</v>
      </c>
      <c r="E67" s="112" t="s">
        <v>22</v>
      </c>
      <c r="F67" s="113">
        <v>80</v>
      </c>
      <c r="G67" s="114">
        <v>61.5</v>
      </c>
      <c r="H67" s="115">
        <v>4920</v>
      </c>
      <c r="I67" s="116">
        <v>3.0553925340104779E-3</v>
      </c>
    </row>
    <row r="68" spans="1:9" outlineLevel="1" x14ac:dyDescent="0.2">
      <c r="A68" s="108" t="s">
        <v>197</v>
      </c>
      <c r="B68" s="107" t="s">
        <v>95</v>
      </c>
      <c r="C68" s="110" t="s">
        <v>359</v>
      </c>
      <c r="D68" s="111" t="s">
        <v>380</v>
      </c>
      <c r="E68" s="112" t="s">
        <v>5</v>
      </c>
      <c r="F68" s="118">
        <v>279.13</v>
      </c>
      <c r="G68" s="114">
        <v>16.239999999999998</v>
      </c>
      <c r="H68" s="115">
        <v>4533.07</v>
      </c>
      <c r="I68" s="116">
        <v>2.8151032996233489E-3</v>
      </c>
    </row>
    <row r="69" spans="1:9" ht="25.5" outlineLevel="1" x14ac:dyDescent="0.2">
      <c r="A69" s="108" t="s">
        <v>225</v>
      </c>
      <c r="B69" s="107" t="s">
        <v>104</v>
      </c>
      <c r="C69" s="110" t="s">
        <v>359</v>
      </c>
      <c r="D69" s="111" t="s">
        <v>407</v>
      </c>
      <c r="E69" s="112" t="s">
        <v>74</v>
      </c>
      <c r="F69" s="118">
        <v>24</v>
      </c>
      <c r="G69" s="114">
        <v>162.9</v>
      </c>
      <c r="H69" s="115">
        <v>3909.6</v>
      </c>
      <c r="I69" s="116">
        <v>2.4279192380014967E-3</v>
      </c>
    </row>
    <row r="70" spans="1:9" outlineLevel="1" x14ac:dyDescent="0.2">
      <c r="A70" s="157" t="s">
        <v>257</v>
      </c>
      <c r="B70" s="107" t="s">
        <v>101</v>
      </c>
      <c r="C70" s="110" t="s">
        <v>359</v>
      </c>
      <c r="D70" s="111" t="s">
        <v>408</v>
      </c>
      <c r="E70" s="112" t="s">
        <v>5</v>
      </c>
      <c r="F70" s="118">
        <v>5.25</v>
      </c>
      <c r="G70" s="114">
        <v>732.05</v>
      </c>
      <c r="H70" s="115">
        <v>3843.26</v>
      </c>
      <c r="I70" s="116">
        <v>2.3867211199717704E-3</v>
      </c>
    </row>
    <row r="71" spans="1:9" outlineLevel="1" x14ac:dyDescent="0.2">
      <c r="A71" s="157" t="s">
        <v>54</v>
      </c>
      <c r="B71" s="117">
        <v>60130</v>
      </c>
      <c r="C71" s="110" t="s">
        <v>302</v>
      </c>
      <c r="D71" s="111" t="s">
        <v>377</v>
      </c>
      <c r="E71" s="112" t="s">
        <v>80</v>
      </c>
      <c r="F71" s="118">
        <v>399.5</v>
      </c>
      <c r="G71" s="114">
        <v>9.4700000000000006</v>
      </c>
      <c r="H71" s="115">
        <v>3783.27</v>
      </c>
      <c r="I71" s="116">
        <v>2.3494664455580936E-3</v>
      </c>
    </row>
    <row r="72" spans="1:9" outlineLevel="1" x14ac:dyDescent="0.2">
      <c r="A72" s="108" t="s">
        <v>18</v>
      </c>
      <c r="B72" s="109" t="s">
        <v>69</v>
      </c>
      <c r="C72" s="110" t="s">
        <v>359</v>
      </c>
      <c r="D72" s="111" t="s">
        <v>370</v>
      </c>
      <c r="E72" s="112" t="s">
        <v>5</v>
      </c>
      <c r="F72" s="113">
        <v>25.6</v>
      </c>
      <c r="G72" s="114">
        <v>146.4</v>
      </c>
      <c r="H72" s="115">
        <v>3747.84</v>
      </c>
      <c r="I72" s="116">
        <v>2.3274638932247621E-3</v>
      </c>
    </row>
    <row r="73" spans="1:9" outlineLevel="1" x14ac:dyDescent="0.2">
      <c r="A73" s="157" t="s">
        <v>167</v>
      </c>
      <c r="B73" s="169" t="s">
        <v>69</v>
      </c>
      <c r="C73" s="110" t="s">
        <v>359</v>
      </c>
      <c r="D73" s="111" t="s">
        <v>370</v>
      </c>
      <c r="E73" s="112" t="s">
        <v>5</v>
      </c>
      <c r="F73" s="118">
        <v>25.6</v>
      </c>
      <c r="G73" s="114">
        <v>146.4</v>
      </c>
      <c r="H73" s="115">
        <v>3747.84</v>
      </c>
      <c r="I73" s="116">
        <v>2.3274638932247621E-3</v>
      </c>
    </row>
    <row r="74" spans="1:9" outlineLevel="1" x14ac:dyDescent="0.2">
      <c r="A74" s="157" t="s">
        <v>347</v>
      </c>
      <c r="B74" s="172" t="s">
        <v>127</v>
      </c>
      <c r="C74" s="121" t="s">
        <v>359</v>
      </c>
      <c r="D74" s="122" t="s">
        <v>465</v>
      </c>
      <c r="E74" s="123" t="s">
        <v>32</v>
      </c>
      <c r="F74" s="113">
        <v>35</v>
      </c>
      <c r="G74" s="179">
        <v>105.56</v>
      </c>
      <c r="H74" s="181">
        <v>3694.6</v>
      </c>
      <c r="I74" s="183">
        <v>2.2944010683242097E-3</v>
      </c>
    </row>
    <row r="75" spans="1:9" s="47" customFormat="1" ht="25.5" outlineLevel="1" x14ac:dyDescent="0.2">
      <c r="A75" s="84" t="s">
        <v>360</v>
      </c>
      <c r="B75" s="171" t="s">
        <v>128</v>
      </c>
      <c r="C75" s="86" t="s">
        <v>359</v>
      </c>
      <c r="D75" s="87" t="s">
        <v>466</v>
      </c>
      <c r="E75" s="88" t="s">
        <v>32</v>
      </c>
      <c r="F75" s="113">
        <v>35</v>
      </c>
      <c r="G75" s="128">
        <v>102.33</v>
      </c>
      <c r="H75" s="180">
        <v>3581.55</v>
      </c>
      <c r="I75" s="182">
        <v>2.2241953516636643E-3</v>
      </c>
    </row>
    <row r="76" spans="1:9" s="47" customFormat="1" ht="25.5" outlineLevel="1" x14ac:dyDescent="0.2">
      <c r="A76" s="92" t="s">
        <v>57</v>
      </c>
      <c r="B76" s="53" t="s">
        <v>91</v>
      </c>
      <c r="C76" s="93" t="s">
        <v>359</v>
      </c>
      <c r="D76" s="94" t="s">
        <v>375</v>
      </c>
      <c r="E76" s="95" t="s">
        <v>5</v>
      </c>
      <c r="F76" s="118">
        <v>65.37</v>
      </c>
      <c r="G76" s="96">
        <v>53.13</v>
      </c>
      <c r="H76" s="97">
        <v>3473.11</v>
      </c>
      <c r="I76" s="36">
        <v>2.1568525129668967E-3</v>
      </c>
    </row>
    <row r="77" spans="1:9" s="47" customFormat="1" ht="25.5" outlineLevel="1" x14ac:dyDescent="0.2">
      <c r="A77" s="156" t="s">
        <v>309</v>
      </c>
      <c r="B77" s="164" t="s">
        <v>33</v>
      </c>
      <c r="C77" s="93" t="s">
        <v>357</v>
      </c>
      <c r="D77" s="94" t="s">
        <v>415</v>
      </c>
      <c r="E77" s="95" t="s">
        <v>32</v>
      </c>
      <c r="F77" s="118">
        <v>2</v>
      </c>
      <c r="G77" s="96">
        <v>1669.88</v>
      </c>
      <c r="H77" s="97">
        <v>3339.76</v>
      </c>
      <c r="I77" s="36">
        <v>2.0740401970298443E-3</v>
      </c>
    </row>
    <row r="78" spans="1:9" s="47" customFormat="1" ht="25.5" outlineLevel="1" x14ac:dyDescent="0.2">
      <c r="A78" s="92" t="s">
        <v>319</v>
      </c>
      <c r="B78" s="164" t="s">
        <v>33</v>
      </c>
      <c r="C78" s="93" t="s">
        <v>357</v>
      </c>
      <c r="D78" s="94" t="s">
        <v>415</v>
      </c>
      <c r="E78" s="95" t="s">
        <v>32</v>
      </c>
      <c r="F78" s="118">
        <v>2</v>
      </c>
      <c r="G78" s="96">
        <v>1669.88</v>
      </c>
      <c r="H78" s="97">
        <v>3339.76</v>
      </c>
      <c r="I78" s="36">
        <v>2.0740401970298443E-3</v>
      </c>
    </row>
    <row r="79" spans="1:9" s="47" customFormat="1" ht="38.25" outlineLevel="1" x14ac:dyDescent="0.2">
      <c r="A79" s="156" t="s">
        <v>211</v>
      </c>
      <c r="B79" s="164" t="s">
        <v>142</v>
      </c>
      <c r="C79" s="93" t="s">
        <v>359</v>
      </c>
      <c r="D79" s="94" t="s">
        <v>393</v>
      </c>
      <c r="E79" s="95" t="s">
        <v>22</v>
      </c>
      <c r="F79" s="118">
        <v>56.8</v>
      </c>
      <c r="G79" s="96">
        <v>57.33</v>
      </c>
      <c r="H79" s="97">
        <v>3256.34</v>
      </c>
      <c r="I79" s="36">
        <v>2.0222351471950568E-3</v>
      </c>
    </row>
    <row r="80" spans="1:9" s="47" customFormat="1" ht="14.25" outlineLevel="1" x14ac:dyDescent="0.2">
      <c r="A80" s="92" t="s">
        <v>244</v>
      </c>
      <c r="B80" s="53" t="s">
        <v>58</v>
      </c>
      <c r="C80" s="93" t="s">
        <v>357</v>
      </c>
      <c r="D80" s="94" t="s">
        <v>425</v>
      </c>
      <c r="E80" s="95" t="s">
        <v>22</v>
      </c>
      <c r="F80" s="118">
        <v>2.4</v>
      </c>
      <c r="G80" s="96">
        <v>1316.3</v>
      </c>
      <c r="H80" s="97">
        <v>3159.12</v>
      </c>
      <c r="I80" s="36">
        <v>1.9618600939112158E-3</v>
      </c>
    </row>
    <row r="81" spans="1:9" s="47" customFormat="1" ht="14.25" outlineLevel="1" x14ac:dyDescent="0.2">
      <c r="A81" s="92" t="s">
        <v>297</v>
      </c>
      <c r="B81" s="53" t="s">
        <v>115</v>
      </c>
      <c r="C81" s="93" t="s">
        <v>359</v>
      </c>
      <c r="D81" s="94" t="s">
        <v>470</v>
      </c>
      <c r="E81" s="95" t="s">
        <v>74</v>
      </c>
      <c r="F81" s="113">
        <v>2</v>
      </c>
      <c r="G81" s="96">
        <v>1497.78</v>
      </c>
      <c r="H81" s="97">
        <v>2995.56</v>
      </c>
      <c r="I81" s="36">
        <v>1.8602869225976479E-3</v>
      </c>
    </row>
    <row r="82" spans="1:9" s="47" customFormat="1" ht="14.25" outlineLevel="1" x14ac:dyDescent="0.2">
      <c r="A82" s="156" t="s">
        <v>202</v>
      </c>
      <c r="B82" s="164" t="s">
        <v>100</v>
      </c>
      <c r="C82" s="93" t="s">
        <v>359</v>
      </c>
      <c r="D82" s="94" t="s">
        <v>384</v>
      </c>
      <c r="E82" s="95" t="s">
        <v>5</v>
      </c>
      <c r="F82" s="118">
        <v>4.8</v>
      </c>
      <c r="G82" s="96">
        <v>615.94000000000005</v>
      </c>
      <c r="H82" s="97">
        <v>2956.51</v>
      </c>
      <c r="I82" s="36">
        <v>1.8360362968957965E-3</v>
      </c>
    </row>
    <row r="83" spans="1:9" s="47" customFormat="1" ht="38.25" outlineLevel="1" x14ac:dyDescent="0.2">
      <c r="A83" s="92" t="s">
        <v>240</v>
      </c>
      <c r="B83" s="53" t="s">
        <v>142</v>
      </c>
      <c r="C83" s="93" t="s">
        <v>359</v>
      </c>
      <c r="D83" s="94" t="s">
        <v>393</v>
      </c>
      <c r="E83" s="95" t="s">
        <v>22</v>
      </c>
      <c r="F83" s="118">
        <v>51.5</v>
      </c>
      <c r="G83" s="96">
        <v>57.33</v>
      </c>
      <c r="H83" s="97">
        <v>2952.5</v>
      </c>
      <c r="I83" s="36">
        <v>1.8335460277776293E-3</v>
      </c>
    </row>
    <row r="84" spans="1:9" s="47" customFormat="1" ht="14.25" outlineLevel="1" x14ac:dyDescent="0.2">
      <c r="A84" s="92" t="s">
        <v>299</v>
      </c>
      <c r="B84" s="53" t="s">
        <v>117</v>
      </c>
      <c r="C84" s="93" t="s">
        <v>359</v>
      </c>
      <c r="D84" s="94" t="s">
        <v>472</v>
      </c>
      <c r="E84" s="95" t="s">
        <v>74</v>
      </c>
      <c r="F84" s="113">
        <v>2</v>
      </c>
      <c r="G84" s="96">
        <v>1401.7</v>
      </c>
      <c r="H84" s="97">
        <v>2803.4</v>
      </c>
      <c r="I84" s="36">
        <v>1.7409527296432875E-3</v>
      </c>
    </row>
    <row r="85" spans="1:9" s="47" customFormat="1" ht="14.25" outlineLevel="1" x14ac:dyDescent="0.2">
      <c r="A85" s="127" t="s">
        <v>326</v>
      </c>
      <c r="B85" s="124" t="s">
        <v>95</v>
      </c>
      <c r="C85" s="93" t="s">
        <v>359</v>
      </c>
      <c r="D85" s="94" t="s">
        <v>380</v>
      </c>
      <c r="E85" s="95" t="s">
        <v>5</v>
      </c>
      <c r="F85" s="176">
        <v>156</v>
      </c>
      <c r="G85" s="96">
        <v>16.239999999999998</v>
      </c>
      <c r="H85" s="97">
        <v>2533.44</v>
      </c>
      <c r="I85" s="36">
        <v>1.5733035897080294E-3</v>
      </c>
    </row>
    <row r="86" spans="1:9" s="47" customFormat="1" ht="38.25" outlineLevel="1" x14ac:dyDescent="0.2">
      <c r="A86" s="156" t="s">
        <v>200</v>
      </c>
      <c r="B86" s="162" t="s">
        <v>161</v>
      </c>
      <c r="C86" s="93" t="s">
        <v>359</v>
      </c>
      <c r="D86" s="94" t="s">
        <v>382</v>
      </c>
      <c r="E86" s="95" t="s">
        <v>5</v>
      </c>
      <c r="F86" s="118">
        <v>55.16</v>
      </c>
      <c r="G86" s="96">
        <v>43.06</v>
      </c>
      <c r="H86" s="97">
        <v>2375.19</v>
      </c>
      <c r="I86" s="36">
        <v>1.4750280066781194E-3</v>
      </c>
    </row>
    <row r="87" spans="1:9" s="47" customFormat="1" ht="14.25" outlineLevel="1" x14ac:dyDescent="0.2">
      <c r="A87" s="92" t="s">
        <v>327</v>
      </c>
      <c r="B87" s="124">
        <v>10452</v>
      </c>
      <c r="C87" s="93" t="s">
        <v>302</v>
      </c>
      <c r="D87" s="94" t="s">
        <v>442</v>
      </c>
      <c r="E87" s="95" t="s">
        <v>368</v>
      </c>
      <c r="F87" s="113">
        <v>12.84</v>
      </c>
      <c r="G87" s="96">
        <v>181.6</v>
      </c>
      <c r="H87" s="97">
        <v>2331.7399999999998</v>
      </c>
      <c r="I87" s="36">
        <v>1.4480449161084535E-3</v>
      </c>
    </row>
    <row r="88" spans="1:9" s="47" customFormat="1" ht="14.25" outlineLevel="1" x14ac:dyDescent="0.2">
      <c r="A88" s="92" t="s">
        <v>261</v>
      </c>
      <c r="B88" s="53">
        <v>60131</v>
      </c>
      <c r="C88" s="93" t="s">
        <v>302</v>
      </c>
      <c r="D88" s="94" t="s">
        <v>378</v>
      </c>
      <c r="E88" s="95" t="s">
        <v>80</v>
      </c>
      <c r="F88" s="118">
        <v>981.1</v>
      </c>
      <c r="G88" s="96">
        <v>2.31</v>
      </c>
      <c r="H88" s="97">
        <v>2266.34</v>
      </c>
      <c r="I88" s="36">
        <v>1.4074305519368509E-3</v>
      </c>
    </row>
    <row r="89" spans="1:9" s="47" customFormat="1" ht="14.25" outlineLevel="1" x14ac:dyDescent="0.2">
      <c r="A89" s="156" t="s">
        <v>194</v>
      </c>
      <c r="B89" s="162">
        <v>60131</v>
      </c>
      <c r="C89" s="93" t="s">
        <v>302</v>
      </c>
      <c r="D89" s="94" t="s">
        <v>378</v>
      </c>
      <c r="E89" s="95" t="s">
        <v>80</v>
      </c>
      <c r="F89" s="118">
        <v>960.4</v>
      </c>
      <c r="G89" s="96">
        <v>2.31</v>
      </c>
      <c r="H89" s="97">
        <v>2218.52</v>
      </c>
      <c r="I89" s="36">
        <v>1.3777336269416515E-3</v>
      </c>
    </row>
    <row r="90" spans="1:9" outlineLevel="1" x14ac:dyDescent="0.2">
      <c r="A90" s="92" t="s">
        <v>62</v>
      </c>
      <c r="B90" s="53" t="s">
        <v>95</v>
      </c>
      <c r="C90" s="93" t="s">
        <v>359</v>
      </c>
      <c r="D90" s="94" t="s">
        <v>380</v>
      </c>
      <c r="E90" s="95" t="s">
        <v>5</v>
      </c>
      <c r="F90" s="118">
        <v>132.32</v>
      </c>
      <c r="G90" s="96">
        <v>16.239999999999998</v>
      </c>
      <c r="H90" s="97">
        <v>2148.88</v>
      </c>
      <c r="I90" s="36">
        <v>1.3344861602610641E-3</v>
      </c>
    </row>
    <row r="91" spans="1:9" outlineLevel="1" x14ac:dyDescent="0.2">
      <c r="A91" s="92" t="s">
        <v>248</v>
      </c>
      <c r="B91" s="117" t="s">
        <v>185</v>
      </c>
      <c r="C91" s="110" t="s">
        <v>357</v>
      </c>
      <c r="D91" s="111" t="s">
        <v>427</v>
      </c>
      <c r="E91" s="112" t="s">
        <v>74</v>
      </c>
      <c r="F91" s="118">
        <v>1</v>
      </c>
      <c r="G91" s="114">
        <v>2094.9699999999998</v>
      </c>
      <c r="H91" s="115">
        <v>2094.9699999999998</v>
      </c>
      <c r="I91" s="116">
        <v>1.3010072554829127E-3</v>
      </c>
    </row>
    <row r="92" spans="1:9" ht="25.5" outlineLevel="1" x14ac:dyDescent="0.2">
      <c r="A92" s="156" t="s">
        <v>21</v>
      </c>
      <c r="B92" s="151" t="s">
        <v>89</v>
      </c>
      <c r="C92" s="93" t="s">
        <v>359</v>
      </c>
      <c r="D92" s="94" t="s">
        <v>373</v>
      </c>
      <c r="E92" s="95" t="s">
        <v>27</v>
      </c>
      <c r="F92" s="114">
        <v>15.36</v>
      </c>
      <c r="G92" s="96">
        <v>136.22</v>
      </c>
      <c r="H92" s="97">
        <v>2092.34</v>
      </c>
      <c r="I92" s="36">
        <v>1.2993739867096512E-3</v>
      </c>
    </row>
    <row r="93" spans="1:9" ht="25.5" outlineLevel="1" x14ac:dyDescent="0.2">
      <c r="A93" s="92" t="s">
        <v>170</v>
      </c>
      <c r="B93" s="53" t="s">
        <v>89</v>
      </c>
      <c r="C93" s="93" t="s">
        <v>359</v>
      </c>
      <c r="D93" s="94" t="s">
        <v>373</v>
      </c>
      <c r="E93" s="95" t="s">
        <v>27</v>
      </c>
      <c r="F93" s="118">
        <v>15.36</v>
      </c>
      <c r="G93" s="96">
        <v>136.22</v>
      </c>
      <c r="H93" s="97">
        <v>2092.34</v>
      </c>
      <c r="I93" s="36">
        <v>1.2993739867096512E-3</v>
      </c>
    </row>
    <row r="94" spans="1:9" ht="38.25" outlineLevel="1" x14ac:dyDescent="0.2">
      <c r="A94" s="92" t="s">
        <v>239</v>
      </c>
      <c r="B94" s="53" t="s">
        <v>141</v>
      </c>
      <c r="C94" s="93" t="s">
        <v>359</v>
      </c>
      <c r="D94" s="94" t="s">
        <v>392</v>
      </c>
      <c r="E94" s="95" t="s">
        <v>22</v>
      </c>
      <c r="F94" s="118">
        <v>39.700000000000003</v>
      </c>
      <c r="G94" s="96">
        <v>51.38</v>
      </c>
      <c r="H94" s="97">
        <v>2039.79</v>
      </c>
      <c r="I94" s="36">
        <v>1.2667396619815514E-3</v>
      </c>
    </row>
    <row r="95" spans="1:9" outlineLevel="1" x14ac:dyDescent="0.2">
      <c r="A95" s="92" t="s">
        <v>51</v>
      </c>
      <c r="B95" s="117" t="s">
        <v>87</v>
      </c>
      <c r="C95" s="110" t="s">
        <v>359</v>
      </c>
      <c r="D95" s="111" t="s">
        <v>372</v>
      </c>
      <c r="E95" s="112" t="s">
        <v>27</v>
      </c>
      <c r="F95" s="118">
        <v>6.12</v>
      </c>
      <c r="G95" s="114">
        <v>326.01</v>
      </c>
      <c r="H95" s="115">
        <v>1995.18</v>
      </c>
      <c r="I95" s="116">
        <v>1.239036194310371E-3</v>
      </c>
    </row>
    <row r="96" spans="1:9" outlineLevel="1" x14ac:dyDescent="0.2">
      <c r="A96" s="156" t="s">
        <v>307</v>
      </c>
      <c r="B96" s="119" t="s">
        <v>110</v>
      </c>
      <c r="C96" s="110" t="s">
        <v>359</v>
      </c>
      <c r="D96" s="111" t="s">
        <v>413</v>
      </c>
      <c r="E96" s="112" t="s">
        <v>5</v>
      </c>
      <c r="F96" s="118">
        <v>88.72</v>
      </c>
      <c r="G96" s="114">
        <v>22.24</v>
      </c>
      <c r="H96" s="115">
        <v>1973.13</v>
      </c>
      <c r="I96" s="116">
        <v>1.2253428192341657E-3</v>
      </c>
    </row>
    <row r="97" spans="1:9" ht="25.5" outlineLevel="1" x14ac:dyDescent="0.2">
      <c r="A97" s="127" t="s">
        <v>285</v>
      </c>
      <c r="B97" s="163" t="s">
        <v>68</v>
      </c>
      <c r="C97" s="110" t="s">
        <v>359</v>
      </c>
      <c r="D97" s="111" t="s">
        <v>366</v>
      </c>
      <c r="E97" s="112" t="s">
        <v>27</v>
      </c>
      <c r="F97" s="112">
        <v>41.6</v>
      </c>
      <c r="G97" s="114">
        <v>47.31</v>
      </c>
      <c r="H97" s="115">
        <v>1968.1</v>
      </c>
      <c r="I97" s="116">
        <v>1.2222191150784596E-3</v>
      </c>
    </row>
    <row r="98" spans="1:9" ht="25.5" outlineLevel="1" x14ac:dyDescent="0.2">
      <c r="A98" s="156" t="s">
        <v>208</v>
      </c>
      <c r="B98" s="120" t="s">
        <v>139</v>
      </c>
      <c r="C98" s="110" t="s">
        <v>359</v>
      </c>
      <c r="D98" s="111" t="s">
        <v>390</v>
      </c>
      <c r="E98" s="112" t="s">
        <v>22</v>
      </c>
      <c r="F98" s="118">
        <v>52</v>
      </c>
      <c r="G98" s="114">
        <v>37.36</v>
      </c>
      <c r="H98" s="115">
        <v>1942.72</v>
      </c>
      <c r="I98" s="116">
        <v>1.206457760909113E-3</v>
      </c>
    </row>
    <row r="99" spans="1:9" s="47" customFormat="1" ht="25.5" outlineLevel="1" x14ac:dyDescent="0.2">
      <c r="A99" s="156" t="s">
        <v>221</v>
      </c>
      <c r="B99" s="151" t="s">
        <v>134</v>
      </c>
      <c r="C99" s="93" t="s">
        <v>359</v>
      </c>
      <c r="D99" s="94" t="s">
        <v>403</v>
      </c>
      <c r="E99" s="95" t="s">
        <v>74</v>
      </c>
      <c r="F99" s="113">
        <v>4</v>
      </c>
      <c r="G99" s="96">
        <v>485.08</v>
      </c>
      <c r="H99" s="97">
        <v>1940.32</v>
      </c>
      <c r="I99" s="36">
        <v>1.2049673255266687E-3</v>
      </c>
    </row>
    <row r="100" spans="1:9" s="47" customFormat="1" ht="25.5" outlineLevel="1" x14ac:dyDescent="0.2">
      <c r="A100" s="92" t="s">
        <v>252</v>
      </c>
      <c r="B100" s="53" t="s">
        <v>134</v>
      </c>
      <c r="C100" s="93" t="s">
        <v>359</v>
      </c>
      <c r="D100" s="94" t="s">
        <v>403</v>
      </c>
      <c r="E100" s="95" t="s">
        <v>74</v>
      </c>
      <c r="F100" s="118">
        <v>4</v>
      </c>
      <c r="G100" s="96">
        <v>485.08</v>
      </c>
      <c r="H100" s="97">
        <v>1940.32</v>
      </c>
      <c r="I100" s="36">
        <v>1.2049673255266687E-3</v>
      </c>
    </row>
    <row r="101" spans="1:9" s="47" customFormat="1" ht="25.5" outlineLevel="1" x14ac:dyDescent="0.2">
      <c r="A101" s="92" t="s">
        <v>361</v>
      </c>
      <c r="B101" s="98" t="s">
        <v>120</v>
      </c>
      <c r="C101" s="93" t="s">
        <v>359</v>
      </c>
      <c r="D101" s="94" t="s">
        <v>418</v>
      </c>
      <c r="E101" s="95" t="s">
        <v>22</v>
      </c>
      <c r="F101" s="113">
        <v>700</v>
      </c>
      <c r="G101" s="54">
        <v>2.63</v>
      </c>
      <c r="H101" s="154">
        <v>1841</v>
      </c>
      <c r="I101" s="155">
        <v>1.143288141283189E-3</v>
      </c>
    </row>
    <row r="102" spans="1:9" s="47" customFormat="1" ht="14.25" outlineLevel="1" x14ac:dyDescent="0.2">
      <c r="A102" s="156" t="s">
        <v>310</v>
      </c>
      <c r="B102" s="164" t="s">
        <v>131</v>
      </c>
      <c r="C102" s="93" t="s">
        <v>359</v>
      </c>
      <c r="D102" s="94" t="s">
        <v>416</v>
      </c>
      <c r="E102" s="95" t="s">
        <v>32</v>
      </c>
      <c r="F102" s="118">
        <v>20</v>
      </c>
      <c r="G102" s="96">
        <v>91.29</v>
      </c>
      <c r="H102" s="97">
        <v>1825.8</v>
      </c>
      <c r="I102" s="36">
        <v>1.1338487171943762E-3</v>
      </c>
    </row>
    <row r="103" spans="1:9" s="47" customFormat="1" ht="38.25" outlineLevel="1" x14ac:dyDescent="0.2">
      <c r="A103" s="156" t="s">
        <v>210</v>
      </c>
      <c r="B103" s="164" t="s">
        <v>141</v>
      </c>
      <c r="C103" s="93" t="s">
        <v>359</v>
      </c>
      <c r="D103" s="94" t="s">
        <v>392</v>
      </c>
      <c r="E103" s="95" t="s">
        <v>22</v>
      </c>
      <c r="F103" s="118">
        <v>34.799999999999997</v>
      </c>
      <c r="G103" s="96">
        <v>51.38</v>
      </c>
      <c r="H103" s="97">
        <v>1788.02</v>
      </c>
      <c r="I103" s="36">
        <v>1.1103867802157348E-3</v>
      </c>
    </row>
    <row r="104" spans="1:9" s="47" customFormat="1" ht="14.25" outlineLevel="1" x14ac:dyDescent="0.2">
      <c r="A104" s="156" t="s">
        <v>308</v>
      </c>
      <c r="B104" s="164" t="s">
        <v>173</v>
      </c>
      <c r="C104" s="93" t="s">
        <v>359</v>
      </c>
      <c r="D104" s="94" t="s">
        <v>414</v>
      </c>
      <c r="E104" s="95" t="s">
        <v>5</v>
      </c>
      <c r="F104" s="118">
        <v>54</v>
      </c>
      <c r="G104" s="96">
        <v>32.65</v>
      </c>
      <c r="H104" s="97">
        <v>1763.1</v>
      </c>
      <c r="I104" s="36">
        <v>1.0949110928280231E-3</v>
      </c>
    </row>
    <row r="105" spans="1:9" s="47" customFormat="1" ht="14.25" outlineLevel="1" x14ac:dyDescent="0.2">
      <c r="A105" s="92" t="s">
        <v>298</v>
      </c>
      <c r="B105" s="53" t="s">
        <v>116</v>
      </c>
      <c r="C105" s="93" t="s">
        <v>359</v>
      </c>
      <c r="D105" s="94" t="s">
        <v>471</v>
      </c>
      <c r="E105" s="95" t="s">
        <v>74</v>
      </c>
      <c r="F105" s="113">
        <v>2</v>
      </c>
      <c r="G105" s="96">
        <v>874.08</v>
      </c>
      <c r="H105" s="97">
        <v>1748.16</v>
      </c>
      <c r="I105" s="36">
        <v>1.0856331325723083E-3</v>
      </c>
    </row>
    <row r="106" spans="1:9" s="47" customFormat="1" ht="25.5" outlineLevel="1" x14ac:dyDescent="0.2">
      <c r="A106" s="156" t="s">
        <v>212</v>
      </c>
      <c r="B106" s="164" t="s">
        <v>150</v>
      </c>
      <c r="C106" s="93" t="s">
        <v>359</v>
      </c>
      <c r="D106" s="94" t="s">
        <v>394</v>
      </c>
      <c r="E106" s="95" t="s">
        <v>32</v>
      </c>
      <c r="F106" s="118">
        <v>20</v>
      </c>
      <c r="G106" s="96">
        <v>87.4</v>
      </c>
      <c r="H106" s="97">
        <v>1748</v>
      </c>
      <c r="I106" s="36">
        <v>1.0855337702134788E-3</v>
      </c>
    </row>
    <row r="107" spans="1:9" s="47" customFormat="1" ht="14.25" outlineLevel="1" x14ac:dyDescent="0.2">
      <c r="A107" s="156" t="s">
        <v>222</v>
      </c>
      <c r="B107" s="151" t="s">
        <v>132</v>
      </c>
      <c r="C107" s="93" t="s">
        <v>359</v>
      </c>
      <c r="D107" s="94" t="s">
        <v>404</v>
      </c>
      <c r="E107" s="95" t="s">
        <v>32</v>
      </c>
      <c r="F107" s="114">
        <v>4</v>
      </c>
      <c r="G107" s="96">
        <v>431.86</v>
      </c>
      <c r="H107" s="97">
        <v>1727.44</v>
      </c>
      <c r="I107" s="36">
        <v>1.072765707103874E-3</v>
      </c>
    </row>
    <row r="108" spans="1:9" ht="25.5" outlineLevel="1" x14ac:dyDescent="0.2">
      <c r="A108" s="92" t="s">
        <v>364</v>
      </c>
      <c r="B108" s="98" t="s">
        <v>119</v>
      </c>
      <c r="C108" s="93" t="s">
        <v>359</v>
      </c>
      <c r="D108" s="94" t="s">
        <v>468</v>
      </c>
      <c r="E108" s="95" t="s">
        <v>32</v>
      </c>
      <c r="F108" s="113">
        <v>2</v>
      </c>
      <c r="G108" s="54">
        <v>849.06</v>
      </c>
      <c r="H108" s="154">
        <v>1698.12</v>
      </c>
      <c r="I108" s="155">
        <v>1.0545575548483481E-3</v>
      </c>
    </row>
    <row r="109" spans="1:9" ht="25.5" outlineLevel="1" x14ac:dyDescent="0.2">
      <c r="A109" s="92" t="s">
        <v>237</v>
      </c>
      <c r="B109" s="53" t="s">
        <v>139</v>
      </c>
      <c r="C109" s="93" t="s">
        <v>359</v>
      </c>
      <c r="D109" s="94" t="s">
        <v>390</v>
      </c>
      <c r="E109" s="95" t="s">
        <v>22</v>
      </c>
      <c r="F109" s="118">
        <v>44.5</v>
      </c>
      <c r="G109" s="96">
        <v>37.36</v>
      </c>
      <c r="H109" s="97">
        <v>1662.52</v>
      </c>
      <c r="I109" s="36">
        <v>1.0324494300087601E-3</v>
      </c>
    </row>
    <row r="110" spans="1:9" outlineLevel="1" x14ac:dyDescent="0.2">
      <c r="A110" s="92" t="s">
        <v>49</v>
      </c>
      <c r="B110" s="98" t="s">
        <v>69</v>
      </c>
      <c r="C110" s="93" t="s">
        <v>359</v>
      </c>
      <c r="D110" s="94" t="s">
        <v>370</v>
      </c>
      <c r="E110" s="95" t="s">
        <v>5</v>
      </c>
      <c r="F110" s="118">
        <v>11.07</v>
      </c>
      <c r="G110" s="96">
        <v>146.4</v>
      </c>
      <c r="H110" s="97">
        <v>1620.65</v>
      </c>
      <c r="I110" s="36">
        <v>1.0064475427325368E-3</v>
      </c>
    </row>
    <row r="111" spans="1:9" outlineLevel="1" x14ac:dyDescent="0.2">
      <c r="A111" s="92" t="s">
        <v>344</v>
      </c>
      <c r="B111" s="151" t="s">
        <v>157</v>
      </c>
      <c r="C111" s="93" t="s">
        <v>359</v>
      </c>
      <c r="D111" s="94" t="s">
        <v>462</v>
      </c>
      <c r="E111" s="95" t="s">
        <v>5</v>
      </c>
      <c r="F111" s="113">
        <v>45</v>
      </c>
      <c r="G111" s="96">
        <v>36</v>
      </c>
      <c r="H111" s="97">
        <v>1620</v>
      </c>
      <c r="I111" s="36">
        <v>1.0060438831497914E-3</v>
      </c>
    </row>
    <row r="112" spans="1:9" ht="25.5" outlineLevel="1" x14ac:dyDescent="0.2">
      <c r="A112" s="92" t="s">
        <v>265</v>
      </c>
      <c r="B112" s="53" t="s">
        <v>91</v>
      </c>
      <c r="C112" s="93" t="s">
        <v>359</v>
      </c>
      <c r="D112" s="94" t="s">
        <v>375</v>
      </c>
      <c r="E112" s="95" t="s">
        <v>5</v>
      </c>
      <c r="F112" s="118">
        <v>29.38</v>
      </c>
      <c r="G112" s="96">
        <v>53.13</v>
      </c>
      <c r="H112" s="97">
        <v>1560.96</v>
      </c>
      <c r="I112" s="36">
        <v>9.6937917274166584E-4</v>
      </c>
    </row>
    <row r="113" spans="1:9" outlineLevel="1" x14ac:dyDescent="0.2">
      <c r="A113" s="156" t="s">
        <v>19</v>
      </c>
      <c r="B113" s="151" t="s">
        <v>86</v>
      </c>
      <c r="C113" s="93" t="s">
        <v>359</v>
      </c>
      <c r="D113" s="94" t="s">
        <v>371</v>
      </c>
      <c r="E113" s="95" t="s">
        <v>80</v>
      </c>
      <c r="F113" s="113">
        <v>230.4</v>
      </c>
      <c r="G113" s="96">
        <v>6.51</v>
      </c>
      <c r="H113" s="97">
        <v>1499.9</v>
      </c>
      <c r="I113" s="36">
        <v>9.314600125533163E-4</v>
      </c>
    </row>
    <row r="114" spans="1:9" outlineLevel="1" x14ac:dyDescent="0.2">
      <c r="A114" s="92" t="s">
        <v>168</v>
      </c>
      <c r="B114" s="53" t="s">
        <v>86</v>
      </c>
      <c r="C114" s="93" t="s">
        <v>359</v>
      </c>
      <c r="D114" s="94" t="s">
        <v>371</v>
      </c>
      <c r="E114" s="95" t="s">
        <v>80</v>
      </c>
      <c r="F114" s="118">
        <v>230.4</v>
      </c>
      <c r="G114" s="96">
        <v>6.51</v>
      </c>
      <c r="H114" s="97">
        <v>1499.9</v>
      </c>
      <c r="I114" s="36">
        <v>9.314600125533163E-4</v>
      </c>
    </row>
    <row r="115" spans="1:9" s="47" customFormat="1" ht="14.25" outlineLevel="1" x14ac:dyDescent="0.2">
      <c r="A115" s="156" t="s">
        <v>216</v>
      </c>
      <c r="B115" s="164" t="s">
        <v>133</v>
      </c>
      <c r="C115" s="93" t="s">
        <v>359</v>
      </c>
      <c r="D115" s="94" t="s">
        <v>398</v>
      </c>
      <c r="E115" s="95" t="s">
        <v>32</v>
      </c>
      <c r="F115" s="113">
        <v>4</v>
      </c>
      <c r="G115" s="96">
        <v>372.83</v>
      </c>
      <c r="H115" s="97">
        <v>1491.32</v>
      </c>
      <c r="I115" s="36">
        <v>9.2613170606107838E-4</v>
      </c>
    </row>
    <row r="116" spans="1:9" s="47" customFormat="1" ht="25.5" outlineLevel="1" x14ac:dyDescent="0.2">
      <c r="A116" s="156" t="s">
        <v>15</v>
      </c>
      <c r="B116" s="151" t="s">
        <v>68</v>
      </c>
      <c r="C116" s="93" t="s">
        <v>359</v>
      </c>
      <c r="D116" s="94" t="s">
        <v>366</v>
      </c>
      <c r="E116" s="95" t="s">
        <v>27</v>
      </c>
      <c r="F116" s="113">
        <v>31.2</v>
      </c>
      <c r="G116" s="96">
        <v>47.31</v>
      </c>
      <c r="H116" s="97">
        <v>1476.07</v>
      </c>
      <c r="I116" s="36">
        <v>9.1666123123513123E-4</v>
      </c>
    </row>
    <row r="117" spans="1:9" s="47" customFormat="1" ht="25.5" outlineLevel="1" x14ac:dyDescent="0.2">
      <c r="A117" s="92" t="s">
        <v>164</v>
      </c>
      <c r="B117" s="53" t="s">
        <v>68</v>
      </c>
      <c r="C117" s="93" t="s">
        <v>359</v>
      </c>
      <c r="D117" s="94" t="s">
        <v>366</v>
      </c>
      <c r="E117" s="95" t="s">
        <v>27</v>
      </c>
      <c r="F117" s="118">
        <v>31.2</v>
      </c>
      <c r="G117" s="96">
        <v>47.31</v>
      </c>
      <c r="H117" s="97">
        <v>1476.07</v>
      </c>
      <c r="I117" s="36">
        <v>9.1666123123513123E-4</v>
      </c>
    </row>
    <row r="118" spans="1:9" s="47" customFormat="1" ht="14.25" outlineLevel="1" x14ac:dyDescent="0.2">
      <c r="A118" s="92" t="s">
        <v>231</v>
      </c>
      <c r="B118" s="164" t="s">
        <v>100</v>
      </c>
      <c r="C118" s="93" t="s">
        <v>359</v>
      </c>
      <c r="D118" s="94" t="s">
        <v>384</v>
      </c>
      <c r="E118" s="95" t="s">
        <v>5</v>
      </c>
      <c r="F118" s="118">
        <v>2.37</v>
      </c>
      <c r="G118" s="96">
        <v>615.94000000000005</v>
      </c>
      <c r="H118" s="97">
        <v>1459.78</v>
      </c>
      <c r="I118" s="36">
        <v>9.0654490107679175E-4</v>
      </c>
    </row>
    <row r="119" spans="1:9" s="47" customFormat="1" ht="14.25" outlineLevel="1" x14ac:dyDescent="0.2">
      <c r="A119" s="156" t="s">
        <v>196</v>
      </c>
      <c r="B119" s="162" t="s">
        <v>93</v>
      </c>
      <c r="C119" s="93" t="s">
        <v>359</v>
      </c>
      <c r="D119" s="94" t="s">
        <v>94</v>
      </c>
      <c r="E119" s="95" t="s">
        <v>5</v>
      </c>
      <c r="F119" s="118">
        <v>279.13</v>
      </c>
      <c r="G119" s="96">
        <v>5.1100000000000003</v>
      </c>
      <c r="H119" s="97">
        <v>1426.35</v>
      </c>
      <c r="I119" s="36">
        <v>8.8578437822883023E-4</v>
      </c>
    </row>
    <row r="120" spans="1:9" s="47" customFormat="1" ht="14.25" outlineLevel="1" x14ac:dyDescent="0.2">
      <c r="A120" s="92" t="s">
        <v>249</v>
      </c>
      <c r="B120" s="53" t="s">
        <v>186</v>
      </c>
      <c r="C120" s="93" t="s">
        <v>357</v>
      </c>
      <c r="D120" s="94" t="s">
        <v>428</v>
      </c>
      <c r="E120" s="95" t="s">
        <v>74</v>
      </c>
      <c r="F120" s="118">
        <v>1</v>
      </c>
      <c r="G120" s="96">
        <v>1316.69</v>
      </c>
      <c r="H120" s="97">
        <v>1316.69</v>
      </c>
      <c r="I120" s="36">
        <v>8.176839015459871E-4</v>
      </c>
    </row>
    <row r="121" spans="1:9" s="47" customFormat="1" ht="14.25" outlineLevel="1" x14ac:dyDescent="0.2">
      <c r="A121" s="92" t="s">
        <v>317</v>
      </c>
      <c r="B121" s="117" t="s">
        <v>110</v>
      </c>
      <c r="C121" s="93" t="s">
        <v>359</v>
      </c>
      <c r="D121" s="94" t="s">
        <v>413</v>
      </c>
      <c r="E121" s="95" t="s">
        <v>5</v>
      </c>
      <c r="F121" s="118">
        <v>57.75</v>
      </c>
      <c r="G121" s="96">
        <v>22.24</v>
      </c>
      <c r="H121" s="97">
        <v>1284.3599999999999</v>
      </c>
      <c r="I121" s="36">
        <v>7.9760649491497908E-4</v>
      </c>
    </row>
    <row r="122" spans="1:9" s="47" customFormat="1" ht="25.5" outlineLevel="1" x14ac:dyDescent="0.2">
      <c r="A122" s="156" t="s">
        <v>206</v>
      </c>
      <c r="B122" s="119" t="s">
        <v>137</v>
      </c>
      <c r="C122" s="93" t="s">
        <v>359</v>
      </c>
      <c r="D122" s="94" t="s">
        <v>388</v>
      </c>
      <c r="E122" s="95" t="s">
        <v>22</v>
      </c>
      <c r="F122" s="118">
        <v>52.3</v>
      </c>
      <c r="G122" s="96">
        <v>23.54</v>
      </c>
      <c r="H122" s="97">
        <v>1231.1400000000001</v>
      </c>
      <c r="I122" s="36">
        <v>7.6455609030928046E-4</v>
      </c>
    </row>
    <row r="123" spans="1:9" s="47" customFormat="1" ht="25.5" outlineLevel="1" x14ac:dyDescent="0.2">
      <c r="A123" s="156" t="s">
        <v>209</v>
      </c>
      <c r="B123" s="119" t="s">
        <v>140</v>
      </c>
      <c r="C123" s="93" t="s">
        <v>359</v>
      </c>
      <c r="D123" s="94" t="s">
        <v>391</v>
      </c>
      <c r="E123" s="95" t="s">
        <v>22</v>
      </c>
      <c r="F123" s="118">
        <v>44.5</v>
      </c>
      <c r="G123" s="96">
        <v>26.3</v>
      </c>
      <c r="H123" s="97">
        <v>1170.3499999999999</v>
      </c>
      <c r="I123" s="36">
        <v>7.2680460410145576E-4</v>
      </c>
    </row>
    <row r="124" spans="1:9" s="47" customFormat="1" ht="14.25" outlineLevel="1" x14ac:dyDescent="0.2">
      <c r="A124" s="92" t="s">
        <v>254</v>
      </c>
      <c r="B124" s="53" t="s">
        <v>92</v>
      </c>
      <c r="C124" s="93" t="s">
        <v>359</v>
      </c>
      <c r="D124" s="94" t="s">
        <v>405</v>
      </c>
      <c r="E124" s="95" t="s">
        <v>5</v>
      </c>
      <c r="F124" s="118">
        <v>6.31</v>
      </c>
      <c r="G124" s="96">
        <v>178.07</v>
      </c>
      <c r="H124" s="97">
        <v>1123.6199999999999</v>
      </c>
      <c r="I124" s="36">
        <v>6.9778458517578306E-4</v>
      </c>
    </row>
    <row r="125" spans="1:9" s="47" customFormat="1" ht="25.5" outlineLevel="1" x14ac:dyDescent="0.2">
      <c r="A125" s="92" t="s">
        <v>235</v>
      </c>
      <c r="B125" s="53" t="s">
        <v>137</v>
      </c>
      <c r="C125" s="93" t="s">
        <v>359</v>
      </c>
      <c r="D125" s="94" t="s">
        <v>388</v>
      </c>
      <c r="E125" s="95" t="s">
        <v>22</v>
      </c>
      <c r="F125" s="118">
        <v>44.6</v>
      </c>
      <c r="G125" s="96">
        <v>23.54</v>
      </c>
      <c r="H125" s="97">
        <v>1049.8800000000001</v>
      </c>
      <c r="I125" s="36">
        <v>6.5199095805018722E-4</v>
      </c>
    </row>
    <row r="126" spans="1:9" ht="25.5" customHeight="1" outlineLevel="1" x14ac:dyDescent="0.2">
      <c r="A126" s="92" t="s">
        <v>238</v>
      </c>
      <c r="B126" s="169" t="s">
        <v>140</v>
      </c>
      <c r="C126" s="110" t="s">
        <v>359</v>
      </c>
      <c r="D126" s="111" t="s">
        <v>391</v>
      </c>
      <c r="E126" s="112" t="s">
        <v>22</v>
      </c>
      <c r="F126" s="118">
        <v>38.6</v>
      </c>
      <c r="G126" s="114">
        <v>26.3</v>
      </c>
      <c r="H126" s="115">
        <v>1015.18</v>
      </c>
      <c r="I126" s="116">
        <v>6.3044174647901557E-4</v>
      </c>
    </row>
    <row r="127" spans="1:9" s="47" customFormat="1" ht="25.5" outlineLevel="1" x14ac:dyDescent="0.2">
      <c r="A127" s="92" t="s">
        <v>236</v>
      </c>
      <c r="B127" s="53" t="s">
        <v>138</v>
      </c>
      <c r="C127" s="93" t="s">
        <v>359</v>
      </c>
      <c r="D127" s="94" t="s">
        <v>389</v>
      </c>
      <c r="E127" s="95" t="s">
        <v>22</v>
      </c>
      <c r="F127" s="118">
        <v>34.200000000000003</v>
      </c>
      <c r="G127" s="96">
        <v>29.32</v>
      </c>
      <c r="H127" s="97">
        <v>1002.74</v>
      </c>
      <c r="I127" s="36">
        <v>6.2271632308001353E-4</v>
      </c>
    </row>
    <row r="128" spans="1:9" s="47" customFormat="1" ht="25.5" outlineLevel="1" x14ac:dyDescent="0.2">
      <c r="A128" s="92" t="s">
        <v>255</v>
      </c>
      <c r="B128" s="98" t="s">
        <v>99</v>
      </c>
      <c r="C128" s="93" t="s">
        <v>359</v>
      </c>
      <c r="D128" s="94" t="s">
        <v>406</v>
      </c>
      <c r="E128" s="95" t="s">
        <v>32</v>
      </c>
      <c r="F128" s="118">
        <v>4</v>
      </c>
      <c r="G128" s="96">
        <v>240.28</v>
      </c>
      <c r="H128" s="97">
        <v>961.12</v>
      </c>
      <c r="I128" s="36">
        <v>5.9686968948946149E-4</v>
      </c>
    </row>
    <row r="129" spans="1:9" outlineLevel="1" x14ac:dyDescent="0.2">
      <c r="A129" s="92" t="s">
        <v>55</v>
      </c>
      <c r="B129" s="53">
        <v>60131</v>
      </c>
      <c r="C129" s="93" t="s">
        <v>302</v>
      </c>
      <c r="D129" s="94" t="s">
        <v>378</v>
      </c>
      <c r="E129" s="95" t="s">
        <v>80</v>
      </c>
      <c r="F129" s="118">
        <v>399.5</v>
      </c>
      <c r="G129" s="96">
        <v>2.31</v>
      </c>
      <c r="H129" s="97">
        <v>922.85</v>
      </c>
      <c r="I129" s="36">
        <v>5.7310345528690436E-4</v>
      </c>
    </row>
    <row r="130" spans="1:9" outlineLevel="1" x14ac:dyDescent="0.2">
      <c r="A130" s="92" t="s">
        <v>269</v>
      </c>
      <c r="B130" s="53" t="s">
        <v>110</v>
      </c>
      <c r="C130" s="93" t="s">
        <v>359</v>
      </c>
      <c r="D130" s="94" t="s">
        <v>413</v>
      </c>
      <c r="E130" s="95" t="s">
        <v>5</v>
      </c>
      <c r="F130" s="118">
        <v>41.47</v>
      </c>
      <c r="G130" s="96">
        <v>22.24</v>
      </c>
      <c r="H130" s="97">
        <v>922.29</v>
      </c>
      <c r="I130" s="36">
        <v>5.7275568703100076E-4</v>
      </c>
    </row>
    <row r="131" spans="1:9" outlineLevel="1" x14ac:dyDescent="0.2">
      <c r="A131" s="156" t="s">
        <v>17</v>
      </c>
      <c r="B131" s="109" t="s">
        <v>90</v>
      </c>
      <c r="C131" s="93" t="s">
        <v>359</v>
      </c>
      <c r="D131" s="94" t="s">
        <v>369</v>
      </c>
      <c r="E131" s="95" t="s">
        <v>27</v>
      </c>
      <c r="F131" s="113">
        <v>8</v>
      </c>
      <c r="G131" s="96">
        <v>114.26</v>
      </c>
      <c r="H131" s="97">
        <v>914.08</v>
      </c>
      <c r="I131" s="36">
        <v>5.6765715599355645E-4</v>
      </c>
    </row>
    <row r="132" spans="1:9" outlineLevel="1" x14ac:dyDescent="0.2">
      <c r="A132" s="92" t="s">
        <v>166</v>
      </c>
      <c r="B132" s="98" t="s">
        <v>90</v>
      </c>
      <c r="C132" s="93" t="s">
        <v>359</v>
      </c>
      <c r="D132" s="94" t="s">
        <v>369</v>
      </c>
      <c r="E132" s="95" t="s">
        <v>27</v>
      </c>
      <c r="F132" s="118">
        <v>8</v>
      </c>
      <c r="G132" s="96">
        <v>114.26</v>
      </c>
      <c r="H132" s="97">
        <v>914.08</v>
      </c>
      <c r="I132" s="36">
        <v>5.6765715599355645E-4</v>
      </c>
    </row>
    <row r="133" spans="1:9" ht="38.25" outlineLevel="1" x14ac:dyDescent="0.2">
      <c r="A133" s="92" t="s">
        <v>229</v>
      </c>
      <c r="B133" s="100" t="s">
        <v>161</v>
      </c>
      <c r="C133" s="101" t="s">
        <v>359</v>
      </c>
      <c r="D133" s="102" t="s">
        <v>382</v>
      </c>
      <c r="E133" s="103" t="s">
        <v>5</v>
      </c>
      <c r="F133" s="118">
        <v>20.98</v>
      </c>
      <c r="G133" s="104">
        <v>43.06</v>
      </c>
      <c r="H133" s="105">
        <v>903.4</v>
      </c>
      <c r="I133" s="106">
        <v>5.6102471854168007E-4</v>
      </c>
    </row>
    <row r="134" spans="1:9" s="47" customFormat="1" ht="14.25" outlineLevel="1" x14ac:dyDescent="0.2">
      <c r="A134" s="160" t="s">
        <v>198</v>
      </c>
      <c r="B134" s="167" t="s">
        <v>96</v>
      </c>
      <c r="C134" s="86" t="s">
        <v>359</v>
      </c>
      <c r="D134" s="87" t="s">
        <v>97</v>
      </c>
      <c r="E134" s="88" t="s">
        <v>5</v>
      </c>
      <c r="F134" s="118">
        <v>88.72</v>
      </c>
      <c r="G134" s="89">
        <v>10.06</v>
      </c>
      <c r="H134" s="90">
        <v>892.52</v>
      </c>
      <c r="I134" s="91">
        <v>5.5426807814126658E-4</v>
      </c>
    </row>
    <row r="135" spans="1:9" s="47" customFormat="1" ht="14.25" outlineLevel="1" x14ac:dyDescent="0.2">
      <c r="A135" s="92" t="s">
        <v>253</v>
      </c>
      <c r="B135" s="53" t="s">
        <v>132</v>
      </c>
      <c r="C135" s="93" t="s">
        <v>359</v>
      </c>
      <c r="D135" s="94" t="s">
        <v>404</v>
      </c>
      <c r="E135" s="95" t="s">
        <v>32</v>
      </c>
      <c r="F135" s="118">
        <v>2</v>
      </c>
      <c r="G135" s="96">
        <v>431.86</v>
      </c>
      <c r="H135" s="97">
        <v>863.72</v>
      </c>
      <c r="I135" s="36">
        <v>5.3638285355193699E-4</v>
      </c>
    </row>
    <row r="136" spans="1:9" s="47" customFormat="1" ht="25.5" outlineLevel="1" x14ac:dyDescent="0.2">
      <c r="A136" s="156" t="s">
        <v>207</v>
      </c>
      <c r="B136" s="164" t="s">
        <v>138</v>
      </c>
      <c r="C136" s="93" t="s">
        <v>359</v>
      </c>
      <c r="D136" s="94" t="s">
        <v>389</v>
      </c>
      <c r="E136" s="95" t="s">
        <v>22</v>
      </c>
      <c r="F136" s="118">
        <v>28.5</v>
      </c>
      <c r="G136" s="96">
        <v>29.32</v>
      </c>
      <c r="H136" s="97">
        <v>835.62</v>
      </c>
      <c r="I136" s="36">
        <v>5.1893233928248692E-4</v>
      </c>
    </row>
    <row r="137" spans="1:9" s="47" customFormat="1" ht="25.5" outlineLevel="1" x14ac:dyDescent="0.2">
      <c r="A137" s="92" t="s">
        <v>52</v>
      </c>
      <c r="B137" s="53" t="s">
        <v>89</v>
      </c>
      <c r="C137" s="93" t="s">
        <v>359</v>
      </c>
      <c r="D137" s="94" t="s">
        <v>373</v>
      </c>
      <c r="E137" s="95" t="s">
        <v>27</v>
      </c>
      <c r="F137" s="118">
        <v>6.12</v>
      </c>
      <c r="G137" s="96">
        <v>136.22</v>
      </c>
      <c r="H137" s="97">
        <v>833.67</v>
      </c>
      <c r="I137" s="36">
        <v>5.1772136053425107E-4</v>
      </c>
    </row>
    <row r="138" spans="1:9" s="47" customFormat="1" ht="25.5" outlineLevel="1" x14ac:dyDescent="0.2">
      <c r="A138" s="92" t="s">
        <v>333</v>
      </c>
      <c r="B138" s="124" t="s">
        <v>84</v>
      </c>
      <c r="C138" s="93" t="s">
        <v>359</v>
      </c>
      <c r="D138" s="94" t="s">
        <v>448</v>
      </c>
      <c r="E138" s="95" t="s">
        <v>27</v>
      </c>
      <c r="F138" s="113">
        <v>120</v>
      </c>
      <c r="G138" s="96">
        <v>6.92</v>
      </c>
      <c r="H138" s="97">
        <v>830.4</v>
      </c>
      <c r="I138" s="36">
        <v>5.1569064232567091E-4</v>
      </c>
    </row>
    <row r="139" spans="1:9" s="47" customFormat="1" ht="14.25" outlineLevel="1" x14ac:dyDescent="0.2">
      <c r="A139" s="156" t="s">
        <v>305</v>
      </c>
      <c r="B139" s="162" t="s">
        <v>163</v>
      </c>
      <c r="C139" s="93" t="s">
        <v>359</v>
      </c>
      <c r="D139" s="94" t="s">
        <v>411</v>
      </c>
      <c r="E139" s="95" t="s">
        <v>5</v>
      </c>
      <c r="F139" s="118">
        <v>22.96</v>
      </c>
      <c r="G139" s="96">
        <v>35.659999999999997</v>
      </c>
      <c r="H139" s="97">
        <v>818.75</v>
      </c>
      <c r="I139" s="36">
        <v>5.0845582057339005E-4</v>
      </c>
    </row>
    <row r="140" spans="1:9" s="47" customFormat="1" ht="14.25" outlineLevel="1" x14ac:dyDescent="0.2">
      <c r="A140" s="92" t="s">
        <v>264</v>
      </c>
      <c r="B140" s="162" t="s">
        <v>163</v>
      </c>
      <c r="C140" s="93" t="s">
        <v>359</v>
      </c>
      <c r="D140" s="94" t="s">
        <v>411</v>
      </c>
      <c r="E140" s="95" t="s">
        <v>5</v>
      </c>
      <c r="F140" s="118">
        <v>22.96</v>
      </c>
      <c r="G140" s="96">
        <v>35.659999999999997</v>
      </c>
      <c r="H140" s="97">
        <v>818.75</v>
      </c>
      <c r="I140" s="36">
        <v>5.0845582057339005E-4</v>
      </c>
    </row>
    <row r="141" spans="1:9" s="47" customFormat="1" ht="25.5" outlineLevel="1" x14ac:dyDescent="0.2">
      <c r="A141" s="156" t="s">
        <v>204</v>
      </c>
      <c r="B141" s="164">
        <v>80280</v>
      </c>
      <c r="C141" s="93" t="s">
        <v>302</v>
      </c>
      <c r="D141" s="94" t="s">
        <v>386</v>
      </c>
      <c r="E141" s="95" t="s">
        <v>368</v>
      </c>
      <c r="F141" s="118">
        <v>4.8</v>
      </c>
      <c r="G141" s="96">
        <v>170.17</v>
      </c>
      <c r="H141" s="97">
        <v>816.82</v>
      </c>
      <c r="I141" s="36">
        <v>5.0725726212000788E-4</v>
      </c>
    </row>
    <row r="142" spans="1:9" s="47" customFormat="1" ht="14.25" outlineLevel="1" x14ac:dyDescent="0.2">
      <c r="A142" s="127" t="s">
        <v>325</v>
      </c>
      <c r="B142" s="124" t="s">
        <v>93</v>
      </c>
      <c r="C142" s="93" t="s">
        <v>359</v>
      </c>
      <c r="D142" s="94" t="s">
        <v>94</v>
      </c>
      <c r="E142" s="95" t="s">
        <v>5</v>
      </c>
      <c r="F142" s="112">
        <v>156</v>
      </c>
      <c r="G142" s="96">
        <v>5.1100000000000003</v>
      </c>
      <c r="H142" s="97">
        <v>797.16</v>
      </c>
      <c r="I142" s="36">
        <v>4.9504811227881959E-4</v>
      </c>
    </row>
    <row r="143" spans="1:9" s="47" customFormat="1" ht="14.25" outlineLevel="1" x14ac:dyDescent="0.2">
      <c r="A143" s="156" t="s">
        <v>192</v>
      </c>
      <c r="B143" s="53" t="s">
        <v>86</v>
      </c>
      <c r="C143" s="93" t="s">
        <v>359</v>
      </c>
      <c r="D143" s="94" t="s">
        <v>371</v>
      </c>
      <c r="E143" s="95" t="s">
        <v>80</v>
      </c>
      <c r="F143" s="118">
        <v>119.51</v>
      </c>
      <c r="G143" s="96">
        <v>6.51</v>
      </c>
      <c r="H143" s="97">
        <v>778.01</v>
      </c>
      <c r="I143" s="36">
        <v>4.8315567995640079E-4</v>
      </c>
    </row>
    <row r="144" spans="1:9" s="47" customFormat="1" ht="25.5" outlineLevel="1" x14ac:dyDescent="0.2">
      <c r="A144" s="156" t="s">
        <v>306</v>
      </c>
      <c r="B144" s="164" t="s">
        <v>180</v>
      </c>
      <c r="C144" s="93" t="s">
        <v>359</v>
      </c>
      <c r="D144" s="94" t="s">
        <v>412</v>
      </c>
      <c r="E144" s="95" t="s">
        <v>5</v>
      </c>
      <c r="F144" s="118">
        <v>23.7</v>
      </c>
      <c r="G144" s="96">
        <v>32.380000000000003</v>
      </c>
      <c r="H144" s="97">
        <v>767.41</v>
      </c>
      <c r="I144" s="36">
        <v>4.7657292368393915E-4</v>
      </c>
    </row>
    <row r="145" spans="1:9" s="47" customFormat="1" ht="25.5" customHeight="1" outlineLevel="1" x14ac:dyDescent="0.2">
      <c r="A145" s="92" t="s">
        <v>243</v>
      </c>
      <c r="B145" s="53" t="s">
        <v>149</v>
      </c>
      <c r="C145" s="93" t="s">
        <v>359</v>
      </c>
      <c r="D145" s="94" t="s">
        <v>397</v>
      </c>
      <c r="E145" s="95" t="s">
        <v>32</v>
      </c>
      <c r="F145" s="118">
        <v>7</v>
      </c>
      <c r="G145" s="96">
        <v>105.42</v>
      </c>
      <c r="H145" s="97">
        <v>737.94</v>
      </c>
      <c r="I145" s="36">
        <v>4.5827161921701062E-4</v>
      </c>
    </row>
    <row r="146" spans="1:9" s="47" customFormat="1" ht="25.5" outlineLevel="1" x14ac:dyDescent="0.2">
      <c r="A146" s="156" t="s">
        <v>313</v>
      </c>
      <c r="B146" s="119" t="s">
        <v>121</v>
      </c>
      <c r="C146" s="93" t="s">
        <v>359</v>
      </c>
      <c r="D146" s="94" t="s">
        <v>419</v>
      </c>
      <c r="E146" s="95" t="s">
        <v>22</v>
      </c>
      <c r="F146" s="118">
        <v>180</v>
      </c>
      <c r="G146" s="96">
        <v>4.03</v>
      </c>
      <c r="H146" s="97">
        <v>725.4</v>
      </c>
      <c r="I146" s="36">
        <v>4.5048409434373998E-4</v>
      </c>
    </row>
    <row r="147" spans="1:9" s="47" customFormat="1" ht="18.75" customHeight="1" outlineLevel="1" x14ac:dyDescent="0.2">
      <c r="A147" s="156" t="s">
        <v>217</v>
      </c>
      <c r="B147" s="53" t="s">
        <v>135</v>
      </c>
      <c r="C147" s="93" t="s">
        <v>359</v>
      </c>
      <c r="D147" s="94" t="s">
        <v>399</v>
      </c>
      <c r="E147" s="95" t="s">
        <v>32</v>
      </c>
      <c r="F147" s="113">
        <v>4</v>
      </c>
      <c r="G147" s="96">
        <v>171.63</v>
      </c>
      <c r="H147" s="97">
        <v>686.52</v>
      </c>
      <c r="I147" s="36">
        <v>4.2633904114814498E-4</v>
      </c>
    </row>
    <row r="148" spans="1:9" s="47" customFormat="1" ht="14.25" outlineLevel="1" x14ac:dyDescent="0.2">
      <c r="A148" s="92" t="s">
        <v>61</v>
      </c>
      <c r="B148" s="53" t="s">
        <v>93</v>
      </c>
      <c r="C148" s="93" t="s">
        <v>359</v>
      </c>
      <c r="D148" s="94" t="s">
        <v>94</v>
      </c>
      <c r="E148" s="95" t="s">
        <v>5</v>
      </c>
      <c r="F148" s="118">
        <v>132.32</v>
      </c>
      <c r="G148" s="96">
        <v>5.1100000000000003</v>
      </c>
      <c r="H148" s="97">
        <v>676.16</v>
      </c>
      <c r="I148" s="36">
        <v>4.1990532841392777E-4</v>
      </c>
    </row>
    <row r="149" spans="1:9" outlineLevel="1" x14ac:dyDescent="0.2">
      <c r="A149" s="92" t="s">
        <v>267</v>
      </c>
      <c r="B149" s="53" t="s">
        <v>95</v>
      </c>
      <c r="C149" s="93" t="s">
        <v>359</v>
      </c>
      <c r="D149" s="94" t="s">
        <v>380</v>
      </c>
      <c r="E149" s="95" t="s">
        <v>5</v>
      </c>
      <c r="F149" s="118">
        <v>41.47</v>
      </c>
      <c r="G149" s="96">
        <v>16.239999999999998</v>
      </c>
      <c r="H149" s="97">
        <v>673.47</v>
      </c>
      <c r="I149" s="36">
        <v>4.1823479875610501E-4</v>
      </c>
    </row>
    <row r="150" spans="1:9" ht="25.5" outlineLevel="1" x14ac:dyDescent="0.2">
      <c r="A150" s="156" t="s">
        <v>315</v>
      </c>
      <c r="B150" s="119" t="s">
        <v>182</v>
      </c>
      <c r="C150" s="110" t="s">
        <v>359</v>
      </c>
      <c r="D150" s="111" t="s">
        <v>421</v>
      </c>
      <c r="E150" s="112" t="s">
        <v>32</v>
      </c>
      <c r="F150" s="118">
        <v>4</v>
      </c>
      <c r="G150" s="114">
        <v>165.75</v>
      </c>
      <c r="H150" s="115">
        <v>663</v>
      </c>
      <c r="I150" s="116">
        <v>4.1173277440019246E-4</v>
      </c>
    </row>
    <row r="151" spans="1:9" s="47" customFormat="1" ht="25.5" outlineLevel="1" x14ac:dyDescent="0.2">
      <c r="A151" s="92" t="s">
        <v>256</v>
      </c>
      <c r="B151" s="53" t="s">
        <v>104</v>
      </c>
      <c r="C151" s="93" t="s">
        <v>359</v>
      </c>
      <c r="D151" s="94" t="s">
        <v>407</v>
      </c>
      <c r="E151" s="95" t="s">
        <v>74</v>
      </c>
      <c r="F151" s="118">
        <v>4</v>
      </c>
      <c r="G151" s="96">
        <v>162.9</v>
      </c>
      <c r="H151" s="97">
        <v>651.6</v>
      </c>
      <c r="I151" s="36">
        <v>4.046532063335828E-4</v>
      </c>
    </row>
    <row r="152" spans="1:9" s="47" customFormat="1" ht="14.25" outlineLevel="1" x14ac:dyDescent="0.2">
      <c r="A152" s="92" t="s">
        <v>50</v>
      </c>
      <c r="B152" s="53" t="s">
        <v>86</v>
      </c>
      <c r="C152" s="93" t="s">
        <v>359</v>
      </c>
      <c r="D152" s="94" t="s">
        <v>371</v>
      </c>
      <c r="E152" s="95" t="s">
        <v>80</v>
      </c>
      <c r="F152" s="118">
        <v>99.65</v>
      </c>
      <c r="G152" s="96">
        <v>6.51</v>
      </c>
      <c r="H152" s="97">
        <v>648.72</v>
      </c>
      <c r="I152" s="36">
        <v>4.0286468387464985E-4</v>
      </c>
    </row>
    <row r="153" spans="1:9" ht="25.5" outlineLevel="1" x14ac:dyDescent="0.2">
      <c r="A153" s="156" t="s">
        <v>312</v>
      </c>
      <c r="B153" s="165" t="s">
        <v>120</v>
      </c>
      <c r="C153" s="93" t="s">
        <v>359</v>
      </c>
      <c r="D153" s="94" t="s">
        <v>418</v>
      </c>
      <c r="E153" s="95" t="s">
        <v>22</v>
      </c>
      <c r="F153" s="118">
        <v>240</v>
      </c>
      <c r="G153" s="96">
        <v>2.63</v>
      </c>
      <c r="H153" s="97">
        <v>631.20000000000005</v>
      </c>
      <c r="I153" s="36">
        <v>3.9198450558280767E-4</v>
      </c>
    </row>
    <row r="154" spans="1:9" ht="25.5" outlineLevel="1" x14ac:dyDescent="0.2">
      <c r="A154" s="92" t="s">
        <v>25</v>
      </c>
      <c r="B154" s="117" t="s">
        <v>68</v>
      </c>
      <c r="C154" s="93" t="s">
        <v>359</v>
      </c>
      <c r="D154" s="94" t="s">
        <v>366</v>
      </c>
      <c r="E154" s="95" t="s">
        <v>27</v>
      </c>
      <c r="F154" s="118">
        <v>12.58</v>
      </c>
      <c r="G154" s="96">
        <v>47.31</v>
      </c>
      <c r="H154" s="97">
        <v>595.16</v>
      </c>
      <c r="I154" s="36">
        <v>3.6960313425643819E-4</v>
      </c>
    </row>
    <row r="155" spans="1:9" outlineLevel="1" x14ac:dyDescent="0.2">
      <c r="A155" s="125" t="s">
        <v>287</v>
      </c>
      <c r="B155" s="126" t="s">
        <v>90</v>
      </c>
      <c r="C155" s="86" t="s">
        <v>359</v>
      </c>
      <c r="D155" s="87" t="s">
        <v>369</v>
      </c>
      <c r="E155" s="88" t="s">
        <v>27</v>
      </c>
      <c r="F155" s="88">
        <v>5.2</v>
      </c>
      <c r="G155" s="89">
        <v>114.26</v>
      </c>
      <c r="H155" s="90">
        <v>594.15</v>
      </c>
      <c r="I155" s="91">
        <v>3.6897590936632628E-4</v>
      </c>
    </row>
    <row r="156" spans="1:9" outlineLevel="1" x14ac:dyDescent="0.2">
      <c r="A156" s="92" t="s">
        <v>63</v>
      </c>
      <c r="B156" s="162" t="s">
        <v>96</v>
      </c>
      <c r="C156" s="93" t="s">
        <v>359</v>
      </c>
      <c r="D156" s="94" t="s">
        <v>97</v>
      </c>
      <c r="E156" s="95" t="s">
        <v>5</v>
      </c>
      <c r="F156" s="173">
        <v>57.75</v>
      </c>
      <c r="G156" s="96">
        <v>10.06</v>
      </c>
      <c r="H156" s="97">
        <v>580.97</v>
      </c>
      <c r="I156" s="36">
        <v>3.6079093505773729E-4</v>
      </c>
    </row>
    <row r="157" spans="1:9" ht="25.5" outlineLevel="1" x14ac:dyDescent="0.2">
      <c r="A157" s="156" t="s">
        <v>314</v>
      </c>
      <c r="B157" s="164" t="s">
        <v>130</v>
      </c>
      <c r="C157" s="93" t="s">
        <v>359</v>
      </c>
      <c r="D157" s="94" t="s">
        <v>420</v>
      </c>
      <c r="E157" s="95" t="s">
        <v>32</v>
      </c>
      <c r="F157" s="173">
        <v>8</v>
      </c>
      <c r="G157" s="96">
        <v>72.11</v>
      </c>
      <c r="H157" s="97">
        <v>576.88</v>
      </c>
      <c r="I157" s="36">
        <v>3.5825098476015537E-4</v>
      </c>
    </row>
    <row r="158" spans="1:9" outlineLevel="1" x14ac:dyDescent="0.2">
      <c r="A158" s="156" t="s">
        <v>353</v>
      </c>
      <c r="B158" s="164" t="s">
        <v>123</v>
      </c>
      <c r="C158" s="93" t="s">
        <v>359</v>
      </c>
      <c r="D158" s="94" t="s">
        <v>424</v>
      </c>
      <c r="E158" s="95" t="s">
        <v>74</v>
      </c>
      <c r="F158" s="173">
        <v>22</v>
      </c>
      <c r="G158" s="96">
        <v>24.9</v>
      </c>
      <c r="H158" s="97">
        <v>547.79999999999995</v>
      </c>
      <c r="I158" s="36">
        <v>3.4019187604287393E-4</v>
      </c>
    </row>
    <row r="159" spans="1:9" ht="25.5" outlineLevel="1" x14ac:dyDescent="0.2">
      <c r="A159" s="156" t="s">
        <v>215</v>
      </c>
      <c r="B159" s="164" t="s">
        <v>149</v>
      </c>
      <c r="C159" s="93" t="s">
        <v>359</v>
      </c>
      <c r="D159" s="94" t="s">
        <v>397</v>
      </c>
      <c r="E159" s="95" t="s">
        <v>32</v>
      </c>
      <c r="F159" s="173">
        <v>5</v>
      </c>
      <c r="G159" s="96">
        <v>105.42</v>
      </c>
      <c r="H159" s="97">
        <v>527.1</v>
      </c>
      <c r="I159" s="36">
        <v>3.273368708692933E-4</v>
      </c>
    </row>
    <row r="160" spans="1:9" ht="25.5" outlineLevel="1" x14ac:dyDescent="0.2">
      <c r="A160" s="156" t="s">
        <v>201</v>
      </c>
      <c r="B160" s="164" t="s">
        <v>98</v>
      </c>
      <c r="C160" s="93" t="s">
        <v>359</v>
      </c>
      <c r="D160" s="94" t="s">
        <v>383</v>
      </c>
      <c r="E160" s="95" t="s">
        <v>5</v>
      </c>
      <c r="F160" s="173">
        <v>55.16</v>
      </c>
      <c r="G160" s="96">
        <v>9.43</v>
      </c>
      <c r="H160" s="97">
        <v>520.16</v>
      </c>
      <c r="I160" s="36">
        <v>3.2302702855505896E-4</v>
      </c>
    </row>
    <row r="161" spans="1:9" ht="25.5" outlineLevel="1" x14ac:dyDescent="0.2">
      <c r="A161" s="92" t="s">
        <v>259</v>
      </c>
      <c r="B161" s="164" t="s">
        <v>180</v>
      </c>
      <c r="C161" s="93" t="s">
        <v>359</v>
      </c>
      <c r="D161" s="94" t="s">
        <v>412</v>
      </c>
      <c r="E161" s="95" t="s">
        <v>5</v>
      </c>
      <c r="F161" s="173">
        <v>15.5</v>
      </c>
      <c r="G161" s="96">
        <v>32.380000000000003</v>
      </c>
      <c r="H161" s="97">
        <v>501.89</v>
      </c>
      <c r="I161" s="36">
        <v>3.1168108920620298E-4</v>
      </c>
    </row>
    <row r="162" spans="1:9" outlineLevel="1" x14ac:dyDescent="0.2">
      <c r="A162" s="156" t="s">
        <v>203</v>
      </c>
      <c r="B162" s="164" t="s">
        <v>103</v>
      </c>
      <c r="C162" s="93" t="s">
        <v>359</v>
      </c>
      <c r="D162" s="94" t="s">
        <v>385</v>
      </c>
      <c r="E162" s="95" t="s">
        <v>5</v>
      </c>
      <c r="F162" s="173">
        <v>4.8</v>
      </c>
      <c r="G162" s="96">
        <v>100.01</v>
      </c>
      <c r="H162" s="97">
        <v>480.05</v>
      </c>
      <c r="I162" s="36">
        <v>2.9811812722596137E-4</v>
      </c>
    </row>
    <row r="163" spans="1:9" outlineLevel="1" x14ac:dyDescent="0.2">
      <c r="A163" s="156" t="s">
        <v>205</v>
      </c>
      <c r="B163" s="164">
        <v>80275</v>
      </c>
      <c r="C163" s="93" t="s">
        <v>302</v>
      </c>
      <c r="D163" s="94" t="s">
        <v>387</v>
      </c>
      <c r="E163" s="95" t="s">
        <v>368</v>
      </c>
      <c r="F163" s="173">
        <v>4.8</v>
      </c>
      <c r="G163" s="96">
        <v>99.02</v>
      </c>
      <c r="H163" s="97">
        <v>475.3</v>
      </c>
      <c r="I163" s="36">
        <v>2.9516830719820736E-4</v>
      </c>
    </row>
    <row r="164" spans="1:9" outlineLevel="1" x14ac:dyDescent="0.2">
      <c r="A164" s="127" t="s">
        <v>286</v>
      </c>
      <c r="B164" s="124">
        <v>10410</v>
      </c>
      <c r="C164" s="93" t="s">
        <v>302</v>
      </c>
      <c r="D164" s="94" t="s">
        <v>367</v>
      </c>
      <c r="E164" s="95" t="s">
        <v>368</v>
      </c>
      <c r="F164" s="95">
        <v>104</v>
      </c>
      <c r="G164" s="96">
        <v>4.46</v>
      </c>
      <c r="H164" s="97">
        <v>463.84</v>
      </c>
      <c r="I164" s="36">
        <v>2.8805147824703659E-4</v>
      </c>
    </row>
    <row r="165" spans="1:9" outlineLevel="1" x14ac:dyDescent="0.2">
      <c r="A165" s="92" t="s">
        <v>282</v>
      </c>
      <c r="B165" s="124">
        <v>10448</v>
      </c>
      <c r="C165" s="93" t="s">
        <v>302</v>
      </c>
      <c r="D165" s="94" t="s">
        <v>438</v>
      </c>
      <c r="E165" s="95" t="s">
        <v>439</v>
      </c>
      <c r="F165" s="54">
        <v>9.6</v>
      </c>
      <c r="G165" s="96">
        <v>48.17</v>
      </c>
      <c r="H165" s="97">
        <v>462.43</v>
      </c>
      <c r="I165" s="36">
        <v>2.8717584745985069E-4</v>
      </c>
    </row>
    <row r="166" spans="1:9" ht="25.5" outlineLevel="1" x14ac:dyDescent="0.2">
      <c r="A166" s="92" t="s">
        <v>295</v>
      </c>
      <c r="B166" s="151" t="s">
        <v>106</v>
      </c>
      <c r="C166" s="93" t="s">
        <v>359</v>
      </c>
      <c r="D166" s="94" t="s">
        <v>459</v>
      </c>
      <c r="E166" s="95" t="s">
        <v>32</v>
      </c>
      <c r="F166" s="54">
        <v>1</v>
      </c>
      <c r="G166" s="96">
        <v>438.72</v>
      </c>
      <c r="H166" s="97">
        <v>438.72</v>
      </c>
      <c r="I166" s="36">
        <v>2.7245158791078798E-4</v>
      </c>
    </row>
    <row r="167" spans="1:9" ht="25.5" outlineLevel="1" x14ac:dyDescent="0.2">
      <c r="A167" s="92" t="s">
        <v>323</v>
      </c>
      <c r="B167" s="53" t="s">
        <v>130</v>
      </c>
      <c r="C167" s="93" t="s">
        <v>359</v>
      </c>
      <c r="D167" s="94" t="s">
        <v>420</v>
      </c>
      <c r="E167" s="95" t="s">
        <v>32</v>
      </c>
      <c r="F167" s="173">
        <v>6</v>
      </c>
      <c r="G167" s="96">
        <v>72.11</v>
      </c>
      <c r="H167" s="97">
        <v>432.66</v>
      </c>
      <c r="I167" s="36">
        <v>2.6868823857011657E-4</v>
      </c>
    </row>
    <row r="168" spans="1:9" ht="25.5" outlineLevel="1" x14ac:dyDescent="0.2">
      <c r="A168" s="156" t="s">
        <v>311</v>
      </c>
      <c r="B168" s="164" t="s">
        <v>118</v>
      </c>
      <c r="C168" s="93" t="s">
        <v>359</v>
      </c>
      <c r="D168" s="94" t="s">
        <v>417</v>
      </c>
      <c r="E168" s="95" t="s">
        <v>32</v>
      </c>
      <c r="F168" s="173">
        <v>1</v>
      </c>
      <c r="G168" s="96">
        <v>423.73</v>
      </c>
      <c r="H168" s="97">
        <v>423.73</v>
      </c>
      <c r="I168" s="36">
        <v>2.6314257691793899E-4</v>
      </c>
    </row>
    <row r="169" spans="1:9" ht="25.5" outlineLevel="1" x14ac:dyDescent="0.2">
      <c r="A169" s="92" t="s">
        <v>320</v>
      </c>
      <c r="B169" s="53" t="s">
        <v>118</v>
      </c>
      <c r="C169" s="93" t="s">
        <v>359</v>
      </c>
      <c r="D169" s="94" t="s">
        <v>417</v>
      </c>
      <c r="E169" s="95" t="s">
        <v>32</v>
      </c>
      <c r="F169" s="173">
        <v>1</v>
      </c>
      <c r="G169" s="96">
        <v>423.73</v>
      </c>
      <c r="H169" s="97">
        <v>423.73</v>
      </c>
      <c r="I169" s="36">
        <v>2.6314257691793899E-4</v>
      </c>
    </row>
    <row r="170" spans="1:9" outlineLevel="1" x14ac:dyDescent="0.2">
      <c r="A170" s="156" t="s">
        <v>191</v>
      </c>
      <c r="B170" s="53" t="s">
        <v>88</v>
      </c>
      <c r="C170" s="93" t="s">
        <v>359</v>
      </c>
      <c r="D170" s="94" t="s">
        <v>376</v>
      </c>
      <c r="E170" s="95" t="s">
        <v>27</v>
      </c>
      <c r="F170" s="173">
        <v>1.58</v>
      </c>
      <c r="G170" s="96">
        <v>265.42</v>
      </c>
      <c r="H170" s="97">
        <v>419.36</v>
      </c>
      <c r="I170" s="36">
        <v>2.6042874249240528E-4</v>
      </c>
    </row>
    <row r="171" spans="1:9" outlineLevel="1" x14ac:dyDescent="0.2">
      <c r="A171" s="92" t="s">
        <v>268</v>
      </c>
      <c r="B171" s="162" t="s">
        <v>96</v>
      </c>
      <c r="C171" s="93" t="s">
        <v>359</v>
      </c>
      <c r="D171" s="94" t="s">
        <v>97</v>
      </c>
      <c r="E171" s="95" t="s">
        <v>5</v>
      </c>
      <c r="F171" s="173">
        <v>41.47</v>
      </c>
      <c r="G171" s="96">
        <v>10.06</v>
      </c>
      <c r="H171" s="97">
        <v>417.19</v>
      </c>
      <c r="I171" s="36">
        <v>2.5908114050077869E-4</v>
      </c>
    </row>
    <row r="172" spans="1:9" ht="25.5" outlineLevel="1" x14ac:dyDescent="0.2">
      <c r="A172" s="92" t="s">
        <v>233</v>
      </c>
      <c r="B172" s="164">
        <v>80280</v>
      </c>
      <c r="C172" s="93" t="s">
        <v>302</v>
      </c>
      <c r="D172" s="94" t="s">
        <v>386</v>
      </c>
      <c r="E172" s="95" t="s">
        <v>368</v>
      </c>
      <c r="F172" s="173">
        <v>2.37</v>
      </c>
      <c r="G172" s="96">
        <v>170.17</v>
      </c>
      <c r="H172" s="97">
        <v>403.3</v>
      </c>
      <c r="I172" s="36">
        <v>2.5045524572488327E-4</v>
      </c>
    </row>
    <row r="173" spans="1:9" ht="25.5" outlineLevel="1" x14ac:dyDescent="0.2">
      <c r="A173" s="92" t="s">
        <v>343</v>
      </c>
      <c r="B173" s="151" t="s">
        <v>108</v>
      </c>
      <c r="C173" s="93" t="s">
        <v>359</v>
      </c>
      <c r="D173" s="94" t="s">
        <v>461</v>
      </c>
      <c r="E173" s="95" t="s">
        <v>32</v>
      </c>
      <c r="F173" s="54">
        <v>1</v>
      </c>
      <c r="G173" s="96">
        <v>367.01</v>
      </c>
      <c r="H173" s="97">
        <v>367.01</v>
      </c>
      <c r="I173" s="36">
        <v>2.2791862071284258E-4</v>
      </c>
    </row>
    <row r="174" spans="1:9" outlineLevel="1" x14ac:dyDescent="0.2">
      <c r="A174" s="92" t="s">
        <v>48</v>
      </c>
      <c r="B174" s="98" t="s">
        <v>90</v>
      </c>
      <c r="C174" s="93" t="s">
        <v>359</v>
      </c>
      <c r="D174" s="94" t="s">
        <v>369</v>
      </c>
      <c r="E174" s="95" t="s">
        <v>27</v>
      </c>
      <c r="F174" s="173">
        <v>3.2</v>
      </c>
      <c r="G174" s="96">
        <v>114.26</v>
      </c>
      <c r="H174" s="97">
        <v>365.63</v>
      </c>
      <c r="I174" s="36">
        <v>2.270616203679372E-4</v>
      </c>
    </row>
    <row r="175" spans="1:9" outlineLevel="1" x14ac:dyDescent="0.2">
      <c r="A175" s="92" t="s">
        <v>258</v>
      </c>
      <c r="B175" s="162" t="s">
        <v>163</v>
      </c>
      <c r="C175" s="93" t="s">
        <v>359</v>
      </c>
      <c r="D175" s="94" t="s">
        <v>411</v>
      </c>
      <c r="E175" s="95" t="s">
        <v>5</v>
      </c>
      <c r="F175" s="173">
        <v>10.08</v>
      </c>
      <c r="G175" s="96">
        <v>35.659999999999997</v>
      </c>
      <c r="H175" s="97">
        <v>359.45</v>
      </c>
      <c r="I175" s="36">
        <v>2.2322374925814355E-4</v>
      </c>
    </row>
    <row r="176" spans="1:9" outlineLevel="1" x14ac:dyDescent="0.2">
      <c r="A176" s="156" t="s">
        <v>16</v>
      </c>
      <c r="B176" s="151">
        <v>10410</v>
      </c>
      <c r="C176" s="93" t="s">
        <v>302</v>
      </c>
      <c r="D176" s="94" t="s">
        <v>367</v>
      </c>
      <c r="E176" s="95" t="s">
        <v>368</v>
      </c>
      <c r="F176" s="54">
        <v>80</v>
      </c>
      <c r="G176" s="96">
        <v>4.46</v>
      </c>
      <c r="H176" s="97">
        <v>356.8</v>
      </c>
      <c r="I176" s="36">
        <v>2.2157806019002817E-4</v>
      </c>
    </row>
    <row r="177" spans="1:9" outlineLevel="1" x14ac:dyDescent="0.2">
      <c r="A177" s="92" t="s">
        <v>165</v>
      </c>
      <c r="B177" s="53">
        <v>10410</v>
      </c>
      <c r="C177" s="93" t="s">
        <v>302</v>
      </c>
      <c r="D177" s="94" t="s">
        <v>367</v>
      </c>
      <c r="E177" s="95" t="s">
        <v>368</v>
      </c>
      <c r="F177" s="173">
        <v>80</v>
      </c>
      <c r="G177" s="96">
        <v>4.46</v>
      </c>
      <c r="H177" s="97">
        <v>356.8</v>
      </c>
      <c r="I177" s="36">
        <v>2.2157806019002817E-4</v>
      </c>
    </row>
    <row r="178" spans="1:9" outlineLevel="1" x14ac:dyDescent="0.2">
      <c r="A178" s="92" t="s">
        <v>60</v>
      </c>
      <c r="B178" s="53" t="s">
        <v>86</v>
      </c>
      <c r="C178" s="93" t="s">
        <v>359</v>
      </c>
      <c r="D178" s="94" t="s">
        <v>371</v>
      </c>
      <c r="E178" s="95" t="s">
        <v>80</v>
      </c>
      <c r="F178" s="173">
        <v>49.59</v>
      </c>
      <c r="G178" s="96">
        <v>6.51</v>
      </c>
      <c r="H178" s="97">
        <v>322.83</v>
      </c>
      <c r="I178" s="36">
        <v>2.0048218938101676E-4</v>
      </c>
    </row>
    <row r="179" spans="1:9" outlineLevel="1" x14ac:dyDescent="0.2">
      <c r="A179" s="92" t="s">
        <v>318</v>
      </c>
      <c r="B179" s="100" t="s">
        <v>173</v>
      </c>
      <c r="C179" s="101" t="s">
        <v>359</v>
      </c>
      <c r="D179" s="102" t="s">
        <v>414</v>
      </c>
      <c r="E179" s="103" t="s">
        <v>5</v>
      </c>
      <c r="F179" s="177">
        <v>9</v>
      </c>
      <c r="G179" s="104">
        <v>32.65</v>
      </c>
      <c r="H179" s="105">
        <v>293.85000000000002</v>
      </c>
      <c r="I179" s="106">
        <v>1.8248518213800387E-4</v>
      </c>
    </row>
    <row r="180" spans="1:9" ht="25.5" outlineLevel="1" x14ac:dyDescent="0.2">
      <c r="A180" s="84" t="s">
        <v>271</v>
      </c>
      <c r="B180" s="85" t="s">
        <v>130</v>
      </c>
      <c r="C180" s="86" t="s">
        <v>359</v>
      </c>
      <c r="D180" s="87" t="s">
        <v>420</v>
      </c>
      <c r="E180" s="88" t="s">
        <v>32</v>
      </c>
      <c r="F180" s="174">
        <v>4</v>
      </c>
      <c r="G180" s="89">
        <v>72.11</v>
      </c>
      <c r="H180" s="90">
        <v>288.44</v>
      </c>
      <c r="I180" s="91">
        <v>1.7912549238007769E-4</v>
      </c>
    </row>
    <row r="181" spans="1:9" ht="25.5" outlineLevel="1" x14ac:dyDescent="0.2">
      <c r="A181" s="156" t="s">
        <v>214</v>
      </c>
      <c r="B181" s="164" t="s">
        <v>148</v>
      </c>
      <c r="C181" s="93" t="s">
        <v>359</v>
      </c>
      <c r="D181" s="94" t="s">
        <v>396</v>
      </c>
      <c r="E181" s="95" t="s">
        <v>32</v>
      </c>
      <c r="F181" s="173">
        <v>4</v>
      </c>
      <c r="G181" s="96">
        <v>71.59</v>
      </c>
      <c r="H181" s="97">
        <v>286.36</v>
      </c>
      <c r="I181" s="36">
        <v>1.7783378171529277E-4</v>
      </c>
    </row>
    <row r="182" spans="1:9" outlineLevel="1" x14ac:dyDescent="0.2">
      <c r="A182" s="92" t="s">
        <v>283</v>
      </c>
      <c r="B182" s="124">
        <v>10449</v>
      </c>
      <c r="C182" s="93" t="s">
        <v>302</v>
      </c>
      <c r="D182" s="94" t="s">
        <v>440</v>
      </c>
      <c r="E182" s="95" t="s">
        <v>439</v>
      </c>
      <c r="F182" s="54">
        <v>0.75</v>
      </c>
      <c r="G182" s="96">
        <v>360.15</v>
      </c>
      <c r="H182" s="97">
        <v>270.11</v>
      </c>
      <c r="I182" s="36">
        <v>1.6774229214666062E-4</v>
      </c>
    </row>
    <row r="183" spans="1:9" ht="25.5" outlineLevel="1" x14ac:dyDescent="0.2">
      <c r="A183" s="156" t="s">
        <v>228</v>
      </c>
      <c r="B183" s="53" t="s">
        <v>188</v>
      </c>
      <c r="C183" s="93" t="s">
        <v>357</v>
      </c>
      <c r="D183" s="94" t="s">
        <v>410</v>
      </c>
      <c r="E183" s="95" t="s">
        <v>32</v>
      </c>
      <c r="F183" s="173">
        <v>4</v>
      </c>
      <c r="G183" s="96">
        <v>66.98</v>
      </c>
      <c r="H183" s="97">
        <v>267.92</v>
      </c>
      <c r="I183" s="36">
        <v>1.6638226986018034E-4</v>
      </c>
    </row>
    <row r="184" spans="1:9" outlineLevel="1" x14ac:dyDescent="0.2">
      <c r="A184" s="156" t="s">
        <v>227</v>
      </c>
      <c r="B184" s="53" t="s">
        <v>187</v>
      </c>
      <c r="C184" s="93" t="s">
        <v>357</v>
      </c>
      <c r="D184" s="94" t="s">
        <v>409</v>
      </c>
      <c r="E184" s="95" t="s">
        <v>32</v>
      </c>
      <c r="F184" s="173">
        <v>5</v>
      </c>
      <c r="G184" s="96">
        <v>53.39</v>
      </c>
      <c r="H184" s="97">
        <v>266.95</v>
      </c>
      <c r="I184" s="36">
        <v>1.6577988555977583E-4</v>
      </c>
    </row>
    <row r="185" spans="1:9" ht="25.5" outlineLevel="1" x14ac:dyDescent="0.2">
      <c r="A185" s="156" t="s">
        <v>219</v>
      </c>
      <c r="B185" s="53" t="s">
        <v>151</v>
      </c>
      <c r="C185" s="93" t="s">
        <v>359</v>
      </c>
      <c r="D185" s="94" t="s">
        <v>401</v>
      </c>
      <c r="E185" s="95" t="s">
        <v>32</v>
      </c>
      <c r="F185" s="54">
        <v>4</v>
      </c>
      <c r="G185" s="96">
        <v>59.81</v>
      </c>
      <c r="H185" s="97">
        <v>239.24</v>
      </c>
      <c r="I185" s="36">
        <v>1.4857156703997293E-4</v>
      </c>
    </row>
    <row r="186" spans="1:9" ht="25.5" outlineLevel="1" x14ac:dyDescent="0.2">
      <c r="A186" s="92" t="s">
        <v>250</v>
      </c>
      <c r="B186" s="53" t="s">
        <v>151</v>
      </c>
      <c r="C186" s="93" t="s">
        <v>359</v>
      </c>
      <c r="D186" s="94" t="s">
        <v>401</v>
      </c>
      <c r="E186" s="95" t="s">
        <v>32</v>
      </c>
      <c r="F186" s="173">
        <v>4</v>
      </c>
      <c r="G186" s="96">
        <v>59.81</v>
      </c>
      <c r="H186" s="97">
        <v>239.24</v>
      </c>
      <c r="I186" s="36">
        <v>1.4857156703997293E-4</v>
      </c>
    </row>
    <row r="187" spans="1:9" outlineLevel="1" x14ac:dyDescent="0.2">
      <c r="A187" s="92" t="s">
        <v>232</v>
      </c>
      <c r="B187" s="164" t="s">
        <v>103</v>
      </c>
      <c r="C187" s="93" t="s">
        <v>359</v>
      </c>
      <c r="D187" s="94" t="s">
        <v>385</v>
      </c>
      <c r="E187" s="95" t="s">
        <v>5</v>
      </c>
      <c r="F187" s="173">
        <v>2.37</v>
      </c>
      <c r="G187" s="96">
        <v>100.01</v>
      </c>
      <c r="H187" s="97">
        <v>237.02</v>
      </c>
      <c r="I187" s="36">
        <v>1.4719291431121209E-4</v>
      </c>
    </row>
    <row r="188" spans="1:9" outlineLevel="1" x14ac:dyDescent="0.2">
      <c r="A188" s="92" t="s">
        <v>234</v>
      </c>
      <c r="B188" s="164">
        <v>80275</v>
      </c>
      <c r="C188" s="93" t="s">
        <v>302</v>
      </c>
      <c r="D188" s="94" t="s">
        <v>387</v>
      </c>
      <c r="E188" s="95" t="s">
        <v>368</v>
      </c>
      <c r="F188" s="173">
        <v>2.37</v>
      </c>
      <c r="G188" s="96">
        <v>99.02</v>
      </c>
      <c r="H188" s="97">
        <v>234.68</v>
      </c>
      <c r="I188" s="36">
        <v>1.4573973981332907E-4</v>
      </c>
    </row>
    <row r="189" spans="1:9" outlineLevel="1" x14ac:dyDescent="0.2">
      <c r="A189" s="156" t="s">
        <v>220</v>
      </c>
      <c r="B189" s="53" t="s">
        <v>152</v>
      </c>
      <c r="C189" s="93" t="s">
        <v>359</v>
      </c>
      <c r="D189" s="94" t="s">
        <v>402</v>
      </c>
      <c r="E189" s="95" t="s">
        <v>32</v>
      </c>
      <c r="F189" s="54">
        <v>4</v>
      </c>
      <c r="G189" s="96">
        <v>56.91</v>
      </c>
      <c r="H189" s="97">
        <v>227.64</v>
      </c>
      <c r="I189" s="36">
        <v>1.4136779602482626E-4</v>
      </c>
    </row>
    <row r="190" spans="1:9" outlineLevel="1" x14ac:dyDescent="0.2">
      <c r="A190" s="92" t="s">
        <v>251</v>
      </c>
      <c r="B190" s="98" t="s">
        <v>152</v>
      </c>
      <c r="C190" s="93" t="s">
        <v>359</v>
      </c>
      <c r="D190" s="94" t="s">
        <v>402</v>
      </c>
      <c r="E190" s="95" t="s">
        <v>32</v>
      </c>
      <c r="F190" s="173">
        <v>4</v>
      </c>
      <c r="G190" s="96">
        <v>56.91</v>
      </c>
      <c r="H190" s="97">
        <v>227.64</v>
      </c>
      <c r="I190" s="36">
        <v>1.4136779602482626E-4</v>
      </c>
    </row>
    <row r="191" spans="1:9" ht="25.5" outlineLevel="1" x14ac:dyDescent="0.2">
      <c r="A191" s="156" t="s">
        <v>213</v>
      </c>
      <c r="B191" s="168" t="s">
        <v>147</v>
      </c>
      <c r="C191" s="101" t="s">
        <v>359</v>
      </c>
      <c r="D191" s="102" t="s">
        <v>395</v>
      </c>
      <c r="E191" s="103" t="s">
        <v>32</v>
      </c>
      <c r="F191" s="177">
        <v>4</v>
      </c>
      <c r="G191" s="104">
        <v>55.13</v>
      </c>
      <c r="H191" s="105">
        <v>220.52</v>
      </c>
      <c r="I191" s="106">
        <v>1.3694617105690867E-4</v>
      </c>
    </row>
    <row r="192" spans="1:9" outlineLevel="1" x14ac:dyDescent="0.2">
      <c r="A192" s="135" t="s">
        <v>245</v>
      </c>
      <c r="B192" s="136" t="s">
        <v>187</v>
      </c>
      <c r="C192" s="137" t="s">
        <v>357</v>
      </c>
      <c r="D192" s="138" t="s">
        <v>409</v>
      </c>
      <c r="E192" s="139" t="s">
        <v>32</v>
      </c>
      <c r="F192" s="175">
        <v>4</v>
      </c>
      <c r="G192" s="140">
        <v>53.39</v>
      </c>
      <c r="H192" s="141">
        <v>213.56</v>
      </c>
      <c r="I192" s="142">
        <v>1.3262390844782067E-4</v>
      </c>
    </row>
    <row r="193" spans="1:9" ht="25.5" customHeight="1" outlineLevel="1" x14ac:dyDescent="0.2">
      <c r="A193" s="143" t="s">
        <v>266</v>
      </c>
      <c r="B193" s="166" t="s">
        <v>93</v>
      </c>
      <c r="C193" s="145" t="s">
        <v>359</v>
      </c>
      <c r="D193" s="146" t="s">
        <v>94</v>
      </c>
      <c r="E193" s="147" t="s">
        <v>5</v>
      </c>
      <c r="F193" s="173">
        <v>41.47</v>
      </c>
      <c r="G193" s="148">
        <v>5.1100000000000003</v>
      </c>
      <c r="H193" s="149">
        <v>211.91</v>
      </c>
      <c r="I193" s="150">
        <v>1.3159923412239032E-4</v>
      </c>
    </row>
    <row r="194" spans="1:9" ht="25.5" customHeight="1" outlineLevel="1" x14ac:dyDescent="0.2">
      <c r="A194" s="143" t="s">
        <v>246</v>
      </c>
      <c r="B194" s="166" t="s">
        <v>188</v>
      </c>
      <c r="C194" s="145" t="s">
        <v>357</v>
      </c>
      <c r="D194" s="146" t="s">
        <v>410</v>
      </c>
      <c r="E194" s="147" t="s">
        <v>32</v>
      </c>
      <c r="F194" s="173">
        <v>3</v>
      </c>
      <c r="G194" s="148">
        <v>66.98</v>
      </c>
      <c r="H194" s="149">
        <v>200.94</v>
      </c>
      <c r="I194" s="150">
        <v>1.2478670239513524E-4</v>
      </c>
    </row>
    <row r="195" spans="1:9" ht="25.5" customHeight="1" outlineLevel="1" x14ac:dyDescent="0.2">
      <c r="A195" s="143" t="s">
        <v>230</v>
      </c>
      <c r="B195" s="166" t="s">
        <v>98</v>
      </c>
      <c r="C195" s="145" t="s">
        <v>359</v>
      </c>
      <c r="D195" s="146" t="s">
        <v>383</v>
      </c>
      <c r="E195" s="147" t="s">
        <v>5</v>
      </c>
      <c r="F195" s="173">
        <v>20.98</v>
      </c>
      <c r="G195" s="148">
        <v>9.43</v>
      </c>
      <c r="H195" s="149">
        <v>197.84</v>
      </c>
      <c r="I195" s="150">
        <v>1.2286155669281157E-4</v>
      </c>
    </row>
    <row r="196" spans="1:9" ht="25.5" customHeight="1" outlineLevel="1" x14ac:dyDescent="0.2">
      <c r="A196" s="143" t="s">
        <v>342</v>
      </c>
      <c r="B196" s="144" t="s">
        <v>107</v>
      </c>
      <c r="C196" s="145" t="s">
        <v>359</v>
      </c>
      <c r="D196" s="146" t="s">
        <v>460</v>
      </c>
      <c r="E196" s="147" t="s">
        <v>32</v>
      </c>
      <c r="F196" s="54">
        <v>1</v>
      </c>
      <c r="G196" s="148">
        <v>188.82</v>
      </c>
      <c r="H196" s="149">
        <v>188.82</v>
      </c>
      <c r="I196" s="150">
        <v>1.1726000371379236E-4</v>
      </c>
    </row>
    <row r="197" spans="1:9" ht="25.5" customHeight="1" outlineLevel="1" x14ac:dyDescent="0.2">
      <c r="A197" s="143" t="s">
        <v>322</v>
      </c>
      <c r="B197" s="166" t="s">
        <v>121</v>
      </c>
      <c r="C197" s="145" t="s">
        <v>359</v>
      </c>
      <c r="D197" s="146" t="s">
        <v>419</v>
      </c>
      <c r="E197" s="147" t="s">
        <v>22</v>
      </c>
      <c r="F197" s="173">
        <v>45</v>
      </c>
      <c r="G197" s="148">
        <v>4.03</v>
      </c>
      <c r="H197" s="149">
        <v>181.35</v>
      </c>
      <c r="I197" s="150">
        <v>1.1262102358593499E-4</v>
      </c>
    </row>
    <row r="198" spans="1:9" ht="25.5" customHeight="1" outlineLevel="1" x14ac:dyDescent="0.2">
      <c r="A198" s="143" t="s">
        <v>59</v>
      </c>
      <c r="B198" s="166" t="s">
        <v>88</v>
      </c>
      <c r="C198" s="145" t="s">
        <v>359</v>
      </c>
      <c r="D198" s="146" t="s">
        <v>376</v>
      </c>
      <c r="E198" s="147" t="s">
        <v>27</v>
      </c>
      <c r="F198" s="173">
        <v>0.59</v>
      </c>
      <c r="G198" s="148">
        <v>265.42</v>
      </c>
      <c r="H198" s="149">
        <v>156.6</v>
      </c>
      <c r="I198" s="150">
        <v>9.7250908704479846E-5</v>
      </c>
    </row>
    <row r="199" spans="1:9" ht="25.5" outlineLevel="1" x14ac:dyDescent="0.2">
      <c r="A199" s="143" t="s">
        <v>242</v>
      </c>
      <c r="B199" s="53" t="s">
        <v>148</v>
      </c>
      <c r="C199" s="93" t="s">
        <v>359</v>
      </c>
      <c r="D199" s="94" t="s">
        <v>396</v>
      </c>
      <c r="E199" s="95" t="s">
        <v>32</v>
      </c>
      <c r="F199" s="173">
        <v>2</v>
      </c>
      <c r="G199" s="96">
        <v>71.59</v>
      </c>
      <c r="H199" s="97">
        <v>143.18</v>
      </c>
      <c r="I199" s="36">
        <v>8.8916890857646387E-5</v>
      </c>
    </row>
    <row r="200" spans="1:9" outlineLevel="1" x14ac:dyDescent="0.2">
      <c r="A200" s="143" t="s">
        <v>47</v>
      </c>
      <c r="B200" s="53">
        <v>10410</v>
      </c>
      <c r="C200" s="93" t="s">
        <v>302</v>
      </c>
      <c r="D200" s="94" t="s">
        <v>367</v>
      </c>
      <c r="E200" s="95" t="s">
        <v>368</v>
      </c>
      <c r="F200" s="173">
        <v>32</v>
      </c>
      <c r="G200" s="96">
        <v>4.46</v>
      </c>
      <c r="H200" s="97">
        <v>142.72</v>
      </c>
      <c r="I200" s="36">
        <v>8.8631224076011258E-5</v>
      </c>
    </row>
    <row r="201" spans="1:9" outlineLevel="1" x14ac:dyDescent="0.2">
      <c r="A201" s="161" t="s">
        <v>218</v>
      </c>
      <c r="B201" s="53" t="s">
        <v>136</v>
      </c>
      <c r="C201" s="93" t="s">
        <v>359</v>
      </c>
      <c r="D201" s="94" t="s">
        <v>400</v>
      </c>
      <c r="E201" s="95" t="s">
        <v>32</v>
      </c>
      <c r="F201" s="54">
        <v>4</v>
      </c>
      <c r="G201" s="96">
        <v>30.35</v>
      </c>
      <c r="H201" s="97">
        <v>121.4</v>
      </c>
      <c r="I201" s="36">
        <v>7.5391189761965863E-5</v>
      </c>
    </row>
    <row r="202" spans="1:9" outlineLevel="1" x14ac:dyDescent="0.2">
      <c r="A202" s="161" t="s">
        <v>352</v>
      </c>
      <c r="B202" s="164" t="s">
        <v>124</v>
      </c>
      <c r="C202" s="93" t="s">
        <v>359</v>
      </c>
      <c r="D202" s="94" t="s">
        <v>423</v>
      </c>
      <c r="E202" s="95" t="s">
        <v>74</v>
      </c>
      <c r="F202" s="173">
        <v>4</v>
      </c>
      <c r="G202" s="96">
        <v>29.87</v>
      </c>
      <c r="H202" s="97">
        <v>119.48</v>
      </c>
      <c r="I202" s="36">
        <v>7.4198841456010552E-5</v>
      </c>
    </row>
    <row r="203" spans="1:9" ht="25.5" outlineLevel="1" x14ac:dyDescent="0.2">
      <c r="A203" s="143" t="s">
        <v>241</v>
      </c>
      <c r="B203" s="53" t="s">
        <v>147</v>
      </c>
      <c r="C203" s="93" t="s">
        <v>359</v>
      </c>
      <c r="D203" s="94" t="s">
        <v>395</v>
      </c>
      <c r="E203" s="95" t="s">
        <v>32</v>
      </c>
      <c r="F203" s="173">
        <v>2</v>
      </c>
      <c r="G203" s="96">
        <v>55.13</v>
      </c>
      <c r="H203" s="97">
        <v>110.26</v>
      </c>
      <c r="I203" s="36">
        <v>6.8473085528454334E-5</v>
      </c>
    </row>
    <row r="204" spans="1:9" outlineLevel="1" x14ac:dyDescent="0.2">
      <c r="A204" s="161" t="s">
        <v>316</v>
      </c>
      <c r="B204" s="164" t="s">
        <v>126</v>
      </c>
      <c r="C204" s="93" t="s">
        <v>359</v>
      </c>
      <c r="D204" s="94" t="s">
        <v>422</v>
      </c>
      <c r="E204" s="95" t="s">
        <v>74</v>
      </c>
      <c r="F204" s="173">
        <v>4</v>
      </c>
      <c r="G204" s="96">
        <v>26.95</v>
      </c>
      <c r="H204" s="97">
        <v>107.8</v>
      </c>
      <c r="I204" s="36">
        <v>6.6945389261449087E-5</v>
      </c>
    </row>
    <row r="205" spans="1:9" ht="25.5" outlineLevel="1" x14ac:dyDescent="0.2">
      <c r="A205" s="143" t="s">
        <v>321</v>
      </c>
      <c r="B205" s="53" t="s">
        <v>120</v>
      </c>
      <c r="C205" s="93" t="s">
        <v>359</v>
      </c>
      <c r="D205" s="94" t="s">
        <v>418</v>
      </c>
      <c r="E205" s="95" t="s">
        <v>22</v>
      </c>
      <c r="F205" s="173">
        <v>40</v>
      </c>
      <c r="G205" s="96">
        <v>2.63</v>
      </c>
      <c r="H205" s="97">
        <v>105.2</v>
      </c>
      <c r="I205" s="36">
        <v>6.533075093046794E-5</v>
      </c>
    </row>
    <row r="206" spans="1:9" outlineLevel="1" x14ac:dyDescent="0.2">
      <c r="A206" s="143" t="s">
        <v>355</v>
      </c>
      <c r="B206" s="100" t="s">
        <v>124</v>
      </c>
      <c r="C206" s="101" t="s">
        <v>359</v>
      </c>
      <c r="D206" s="102" t="s">
        <v>423</v>
      </c>
      <c r="E206" s="103" t="s">
        <v>74</v>
      </c>
      <c r="F206" s="173">
        <v>3</v>
      </c>
      <c r="G206" s="104">
        <v>29.87</v>
      </c>
      <c r="H206" s="105">
        <v>89.61</v>
      </c>
      <c r="I206" s="106">
        <v>5.5649131092007911E-5</v>
      </c>
    </row>
    <row r="207" spans="1:9" ht="25.5" outlineLevel="1" x14ac:dyDescent="0.2">
      <c r="A207" s="84" t="s">
        <v>270</v>
      </c>
      <c r="B207" s="85" t="s">
        <v>120</v>
      </c>
      <c r="C207" s="86" t="s">
        <v>359</v>
      </c>
      <c r="D207" s="87" t="s">
        <v>418</v>
      </c>
      <c r="E207" s="88" t="s">
        <v>22</v>
      </c>
      <c r="F207" s="174">
        <v>32.1</v>
      </c>
      <c r="G207" s="89">
        <v>2.63</v>
      </c>
      <c r="H207" s="90">
        <v>84.42</v>
      </c>
      <c r="I207" s="91">
        <v>5.2426064577472468E-5</v>
      </c>
    </row>
    <row r="208" spans="1:9" outlineLevel="1" x14ac:dyDescent="0.2">
      <c r="A208" s="92" t="s">
        <v>354</v>
      </c>
      <c r="B208" s="164" t="s">
        <v>125</v>
      </c>
      <c r="C208" s="93" t="s">
        <v>359</v>
      </c>
      <c r="D208" s="94" t="s">
        <v>429</v>
      </c>
      <c r="E208" s="95" t="s">
        <v>74</v>
      </c>
      <c r="F208" s="173">
        <v>4</v>
      </c>
      <c r="G208" s="96">
        <v>19.88</v>
      </c>
      <c r="H208" s="97">
        <v>79.52</v>
      </c>
      <c r="I208" s="36">
        <v>4.9383092338315689E-5</v>
      </c>
    </row>
    <row r="209" spans="1:9" outlineLevel="1" x14ac:dyDescent="0.2">
      <c r="A209" s="156" t="s">
        <v>23</v>
      </c>
      <c r="B209" s="162" t="s">
        <v>81</v>
      </c>
      <c r="C209" s="93" t="s">
        <v>359</v>
      </c>
      <c r="D209" s="94" t="s">
        <v>374</v>
      </c>
      <c r="E209" s="95" t="s">
        <v>27</v>
      </c>
      <c r="F209" s="173">
        <v>3.84</v>
      </c>
      <c r="G209" s="96">
        <v>14.72</v>
      </c>
      <c r="H209" s="97">
        <v>56.52</v>
      </c>
      <c r="I209" s="36">
        <v>3.5099753256559392E-5</v>
      </c>
    </row>
    <row r="210" spans="1:9" outlineLevel="1" x14ac:dyDescent="0.2">
      <c r="A210" s="99" t="s">
        <v>171</v>
      </c>
      <c r="B210" s="100" t="s">
        <v>81</v>
      </c>
      <c r="C210" s="101" t="s">
        <v>359</v>
      </c>
      <c r="D210" s="102" t="s">
        <v>374</v>
      </c>
      <c r="E210" s="103" t="s">
        <v>27</v>
      </c>
      <c r="F210" s="177">
        <v>3.84</v>
      </c>
      <c r="G210" s="104">
        <v>14.72</v>
      </c>
      <c r="H210" s="105">
        <v>56.52</v>
      </c>
      <c r="I210" s="106">
        <v>3.5099753256559392E-5</v>
      </c>
    </row>
    <row r="211" spans="1:9" outlineLevel="1" x14ac:dyDescent="0.2">
      <c r="A211" s="84" t="s">
        <v>356</v>
      </c>
      <c r="B211" s="85" t="s">
        <v>123</v>
      </c>
      <c r="C211" s="86" t="s">
        <v>359</v>
      </c>
      <c r="D211" s="87" t="s">
        <v>424</v>
      </c>
      <c r="E211" s="88" t="s">
        <v>74</v>
      </c>
      <c r="F211" s="174">
        <v>2</v>
      </c>
      <c r="G211" s="89">
        <v>24.9</v>
      </c>
      <c r="H211" s="90">
        <v>49.8</v>
      </c>
      <c r="I211" s="91">
        <v>3.0926534185715812E-5</v>
      </c>
    </row>
    <row r="212" spans="1:9" ht="25.5" outlineLevel="1" x14ac:dyDescent="0.2">
      <c r="A212" s="92" t="s">
        <v>247</v>
      </c>
      <c r="B212" s="53" t="s">
        <v>105</v>
      </c>
      <c r="C212" s="93" t="s">
        <v>359</v>
      </c>
      <c r="D212" s="94" t="s">
        <v>426</v>
      </c>
      <c r="E212" s="95" t="s">
        <v>32</v>
      </c>
      <c r="F212" s="173">
        <v>1</v>
      </c>
      <c r="G212" s="96">
        <v>26.91</v>
      </c>
      <c r="H212" s="97">
        <v>26.91</v>
      </c>
      <c r="I212" s="36">
        <v>1.6711506725654871E-5</v>
      </c>
    </row>
    <row r="213" spans="1:9" ht="17.25" customHeight="1" outlineLevel="1" x14ac:dyDescent="0.2">
      <c r="A213" s="92" t="s">
        <v>53</v>
      </c>
      <c r="B213" s="53" t="s">
        <v>81</v>
      </c>
      <c r="C213" s="93" t="s">
        <v>359</v>
      </c>
      <c r="D213" s="94" t="s">
        <v>374</v>
      </c>
      <c r="E213" s="95" t="s">
        <v>27</v>
      </c>
      <c r="F213" s="173">
        <v>1.66</v>
      </c>
      <c r="G213" s="96">
        <v>14.72</v>
      </c>
      <c r="H213" s="97">
        <v>24.44</v>
      </c>
      <c r="I213" s="36">
        <v>1.5177600311222782E-5</v>
      </c>
    </row>
    <row r="214" spans="1:9" ht="13.5" outlineLevel="1" thickBot="1" x14ac:dyDescent="0.25">
      <c r="A214" s="92" t="s">
        <v>272</v>
      </c>
      <c r="B214" s="170" t="s">
        <v>125</v>
      </c>
      <c r="C214" s="129" t="s">
        <v>359</v>
      </c>
      <c r="D214" s="130" t="s">
        <v>429</v>
      </c>
      <c r="E214" s="131" t="s">
        <v>74</v>
      </c>
      <c r="F214" s="178">
        <v>1</v>
      </c>
      <c r="G214" s="132">
        <v>19.88</v>
      </c>
      <c r="H214" s="133">
        <v>19.88</v>
      </c>
      <c r="I214" s="134">
        <v>1.2345773084578922E-5</v>
      </c>
    </row>
    <row r="215" spans="1:9" s="48" customFormat="1" ht="18.75" thickBot="1" x14ac:dyDescent="0.25">
      <c r="A215" s="70" t="s">
        <v>177</v>
      </c>
      <c r="B215" s="71"/>
      <c r="C215" s="71"/>
      <c r="D215" s="72"/>
      <c r="E215" s="73"/>
      <c r="F215" s="76"/>
      <c r="G215" s="615">
        <v>1610267.73</v>
      </c>
      <c r="H215" s="615"/>
      <c r="I215" s="75">
        <v>1</v>
      </c>
    </row>
    <row r="216" spans="1:9" s="48" customFormat="1" ht="18.75" thickBot="1" x14ac:dyDescent="0.25">
      <c r="A216" s="70" t="s">
        <v>181</v>
      </c>
      <c r="B216" s="71"/>
      <c r="C216" s="71"/>
      <c r="D216" s="72"/>
      <c r="E216" s="73"/>
      <c r="F216" s="74">
        <v>0.23380000000000001</v>
      </c>
      <c r="G216" s="615">
        <v>1986748.33</v>
      </c>
      <c r="H216" s="615"/>
      <c r="I216" s="75">
        <v>0.9999999976212387</v>
      </c>
    </row>
    <row r="217" spans="1:9" ht="48.75" customHeight="1" x14ac:dyDescent="0.2">
      <c r="A217" s="616" t="s">
        <v>183</v>
      </c>
      <c r="B217" s="616"/>
      <c r="C217" s="616"/>
      <c r="D217" s="616"/>
      <c r="E217" s="616"/>
      <c r="F217" s="616"/>
      <c r="G217" s="153"/>
      <c r="H217" s="19" t="s">
        <v>365</v>
      </c>
      <c r="I217" s="55"/>
    </row>
    <row r="218" spans="1:9" ht="15.75" x14ac:dyDescent="0.2">
      <c r="A218" s="78"/>
      <c r="B218" s="79"/>
      <c r="C218" s="79"/>
      <c r="D218" s="80"/>
      <c r="E218" s="81"/>
      <c r="F218" s="77"/>
      <c r="G218" s="81"/>
      <c r="H218" s="19"/>
      <c r="I218" s="55"/>
    </row>
    <row r="219" spans="1:9" ht="15" x14ac:dyDescent="0.2">
      <c r="A219" s="7"/>
      <c r="B219" s="20"/>
      <c r="C219" s="57"/>
      <c r="D219" s="17"/>
      <c r="E219" s="18"/>
      <c r="F219" s="51"/>
      <c r="G219" s="18"/>
      <c r="H219" s="19"/>
      <c r="I219" s="18"/>
    </row>
    <row r="220" spans="1:9" ht="15" x14ac:dyDescent="0.2">
      <c r="A220" s="20"/>
      <c r="B220" s="20"/>
      <c r="C220" s="57"/>
      <c r="D220" s="17"/>
      <c r="E220" s="18"/>
      <c r="F220" s="51"/>
      <c r="G220" s="18"/>
      <c r="H220" s="18"/>
      <c r="I220" s="18"/>
    </row>
    <row r="221" spans="1:9" x14ac:dyDescent="0.2">
      <c r="A221" s="21"/>
      <c r="B221" s="21"/>
      <c r="C221" s="21"/>
      <c r="D221" s="15" t="s">
        <v>35</v>
      </c>
      <c r="E221" s="69"/>
      <c r="F221" s="69"/>
      <c r="G221" s="3" t="s">
        <v>35</v>
      </c>
      <c r="H221" s="69"/>
      <c r="I221" s="18"/>
    </row>
    <row r="222" spans="1:9" ht="15.75" x14ac:dyDescent="0.2">
      <c r="A222" s="16"/>
      <c r="B222" s="15"/>
      <c r="C222" s="15"/>
      <c r="D222" s="65" t="s">
        <v>174</v>
      </c>
      <c r="E222" s="65"/>
      <c r="F222" s="65"/>
      <c r="G222" s="65" t="s">
        <v>303</v>
      </c>
      <c r="H222" s="65"/>
    </row>
    <row r="223" spans="1:9" ht="15" x14ac:dyDescent="0.2">
      <c r="A223" s="16"/>
      <c r="B223" s="15"/>
      <c r="C223" s="15"/>
      <c r="D223" s="64" t="s">
        <v>175</v>
      </c>
      <c r="E223" s="64"/>
      <c r="F223" s="64"/>
      <c r="G223" s="64" t="s">
        <v>36</v>
      </c>
      <c r="H223" s="64"/>
      <c r="I223" s="18"/>
    </row>
    <row r="224" spans="1:9" ht="15" x14ac:dyDescent="0.2">
      <c r="A224" s="16"/>
      <c r="B224" s="15"/>
      <c r="C224" s="15"/>
      <c r="D224" s="18"/>
      <c r="E224" s="64"/>
      <c r="F224" s="64"/>
      <c r="G224" s="64" t="s">
        <v>304</v>
      </c>
      <c r="H224" s="64"/>
      <c r="I224" s="18"/>
    </row>
    <row r="225" spans="1:9" x14ac:dyDescent="0.2">
      <c r="A225" s="15"/>
      <c r="B225" s="15"/>
      <c r="C225" s="15"/>
      <c r="D225" s="1"/>
      <c r="E225" s="7"/>
      <c r="F225" s="7"/>
      <c r="G225" s="1"/>
      <c r="H225" s="7"/>
      <c r="I225" s="3"/>
    </row>
    <row r="228" spans="1:9" ht="15.75" x14ac:dyDescent="0.2">
      <c r="D228" s="22"/>
      <c r="E228" s="66"/>
      <c r="F228" s="66"/>
      <c r="G228" s="65"/>
      <c r="H228" s="66"/>
    </row>
    <row r="229" spans="1:9" x14ac:dyDescent="0.2">
      <c r="D229" s="18"/>
      <c r="E229" s="67"/>
      <c r="F229" s="67"/>
      <c r="G229" s="64"/>
      <c r="H229" s="67"/>
    </row>
    <row r="230" spans="1:9" x14ac:dyDescent="0.2">
      <c r="D230" s="18"/>
      <c r="E230" s="67"/>
      <c r="F230" s="67"/>
      <c r="G230" s="64"/>
      <c r="H230" s="67"/>
    </row>
    <row r="232" spans="1:9" s="5" customFormat="1" ht="15.75" x14ac:dyDescent="0.2">
      <c r="A232" s="1"/>
      <c r="B232" s="1"/>
      <c r="C232" s="1"/>
      <c r="D232" s="2"/>
      <c r="E232" s="1"/>
      <c r="F232" s="65"/>
      <c r="G232" s="65"/>
      <c r="H232" s="66"/>
    </row>
    <row r="233" spans="1:9" s="5" customFormat="1" x14ac:dyDescent="0.2">
      <c r="A233" s="1"/>
      <c r="B233" s="1"/>
      <c r="C233" s="1"/>
      <c r="D233" s="2"/>
      <c r="E233" s="1"/>
      <c r="F233" s="64"/>
      <c r="G233" s="64"/>
      <c r="H233" s="67"/>
    </row>
    <row r="234" spans="1:9" s="5" customFormat="1" x14ac:dyDescent="0.2">
      <c r="A234" s="1"/>
      <c r="B234" s="1"/>
      <c r="C234" s="1"/>
      <c r="D234" s="2"/>
      <c r="E234" s="1"/>
      <c r="F234" s="64"/>
      <c r="G234" s="64"/>
      <c r="H234" s="67"/>
    </row>
    <row r="251" spans="1:8" s="6" customFormat="1" x14ac:dyDescent="0.2">
      <c r="A251" s="1"/>
      <c r="B251" s="1"/>
      <c r="C251" s="2"/>
      <c r="D251" s="1"/>
      <c r="E251" s="3"/>
      <c r="F251" s="3"/>
      <c r="G251" s="4"/>
      <c r="H251" s="5"/>
    </row>
    <row r="252" spans="1:8" s="6" customFormat="1" x14ac:dyDescent="0.2">
      <c r="A252" s="1"/>
      <c r="B252" s="1"/>
      <c r="C252" s="2"/>
      <c r="D252" s="1"/>
      <c r="E252" s="3"/>
      <c r="F252" s="3"/>
      <c r="G252" s="4"/>
      <c r="H252" s="5"/>
    </row>
    <row r="253" spans="1:8" s="6" customFormat="1" x14ac:dyDescent="0.2">
      <c r="A253" s="1"/>
      <c r="B253" s="1"/>
      <c r="C253" s="2"/>
      <c r="D253" s="1"/>
      <c r="E253" s="3"/>
      <c r="F253" s="3"/>
      <c r="G253" s="4"/>
      <c r="H253" s="5"/>
    </row>
    <row r="254" spans="1:8" s="6" customFormat="1" x14ac:dyDescent="0.2">
      <c r="A254" s="1"/>
      <c r="B254" s="1"/>
      <c r="C254" s="2"/>
      <c r="D254" s="1"/>
      <c r="E254" s="3"/>
      <c r="F254" s="3"/>
      <c r="G254" s="4"/>
      <c r="H254" s="5"/>
    </row>
    <row r="255" spans="1:8" s="6" customFormat="1" x14ac:dyDescent="0.2">
      <c r="A255" s="1"/>
      <c r="B255" s="1"/>
      <c r="C255" s="2"/>
      <c r="D255" s="1"/>
      <c r="E255" s="3"/>
      <c r="F255" s="3"/>
      <c r="G255" s="4"/>
      <c r="H255" s="5"/>
    </row>
    <row r="256" spans="1:8" s="6" customFormat="1" x14ac:dyDescent="0.2">
      <c r="A256" s="1"/>
      <c r="B256" s="1"/>
      <c r="C256" s="2"/>
      <c r="D256" s="1"/>
      <c r="E256" s="3"/>
      <c r="F256" s="3"/>
      <c r="G256" s="4"/>
      <c r="H256" s="5"/>
    </row>
    <row r="257" spans="1:8" s="6" customFormat="1" x14ac:dyDescent="0.2">
      <c r="A257" s="1"/>
      <c r="B257" s="1"/>
      <c r="C257" s="2"/>
      <c r="D257" s="1"/>
      <c r="E257" s="3"/>
      <c r="F257" s="3"/>
      <c r="G257" s="4"/>
      <c r="H257" s="5"/>
    </row>
    <row r="258" spans="1:8" s="6" customFormat="1" x14ac:dyDescent="0.2">
      <c r="A258" s="1"/>
      <c r="B258" s="1"/>
      <c r="C258" s="2"/>
      <c r="D258" s="1"/>
      <c r="E258" s="3"/>
      <c r="F258" s="3"/>
      <c r="G258" s="4"/>
      <c r="H258" s="5"/>
    </row>
    <row r="259" spans="1:8" s="6" customFormat="1" x14ac:dyDescent="0.2">
      <c r="A259" s="1"/>
      <c r="B259" s="1"/>
      <c r="C259" s="2"/>
      <c r="D259" s="1"/>
      <c r="E259" s="3"/>
      <c r="F259" s="3"/>
      <c r="G259" s="4"/>
      <c r="H259" s="5"/>
    </row>
    <row r="260" spans="1:8" s="6" customFormat="1" x14ac:dyDescent="0.2">
      <c r="A260" s="1"/>
      <c r="B260" s="1"/>
      <c r="C260" s="2"/>
      <c r="D260" s="1"/>
      <c r="E260" s="3"/>
      <c r="F260" s="3"/>
      <c r="G260" s="4"/>
      <c r="H260" s="5"/>
    </row>
    <row r="261" spans="1:8" s="6" customFormat="1" x14ac:dyDescent="0.2">
      <c r="A261" s="1"/>
      <c r="B261" s="1"/>
      <c r="C261" s="2"/>
      <c r="D261" s="1"/>
      <c r="E261" s="3"/>
      <c r="F261" s="3"/>
      <c r="G261" s="4"/>
      <c r="H261" s="5"/>
    </row>
    <row r="262" spans="1:8" s="6" customFormat="1" x14ac:dyDescent="0.2">
      <c r="A262" s="1"/>
      <c r="B262" s="1"/>
      <c r="C262" s="2"/>
      <c r="D262" s="1"/>
      <c r="E262" s="3"/>
      <c r="F262" s="3"/>
      <c r="G262" s="4"/>
      <c r="H262" s="5"/>
    </row>
    <row r="263" spans="1:8" s="6" customFormat="1" x14ac:dyDescent="0.2">
      <c r="A263" s="1"/>
      <c r="B263" s="1"/>
      <c r="C263" s="2"/>
      <c r="D263" s="1"/>
      <c r="E263" s="3"/>
      <c r="F263" s="3"/>
      <c r="G263" s="4"/>
      <c r="H263" s="5"/>
    </row>
  </sheetData>
  <sheetProtection selectLockedCells="1" selectUnlockedCells="1"/>
  <autoFilter ref="A13:I225" xr:uid="{D4DA6BFE-FDE0-436E-AA1B-EE486D3C0D36}"/>
  <mergeCells count="9">
    <mergeCell ref="G215:H215"/>
    <mergeCell ref="G216:H216"/>
    <mergeCell ref="A217:F217"/>
    <mergeCell ref="F11:G11"/>
    <mergeCell ref="D1:I1"/>
    <mergeCell ref="D2:I2"/>
    <mergeCell ref="D3:I3"/>
    <mergeCell ref="F7:G7"/>
    <mergeCell ref="F9:G9"/>
  </mergeCells>
  <printOptions horizontalCentered="1"/>
  <pageMargins left="0.23622047244094491" right="0.23622047244094491" top="0.55118110236220474" bottom="0.55118110236220474" header="0.51181102362204722" footer="0.31496062992125984"/>
  <pageSetup paperSize="9" scale="92" firstPageNumber="0" fitToHeight="0" orientation="landscape" r:id="rId1"/>
  <headerFooter alignWithMargins="0">
    <oddFooter>&amp;R&amp;9PÁG.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52</vt:i4>
      </vt:variant>
    </vt:vector>
  </HeadingPairs>
  <TitlesOfParts>
    <vt:vector size="59" baseType="lpstr">
      <vt:lpstr>Resumo</vt:lpstr>
      <vt:lpstr>Orçamento</vt:lpstr>
      <vt:lpstr>Composições</vt:lpstr>
      <vt:lpstr>Cronograma Mensal</vt:lpstr>
      <vt:lpstr>BDI Geral</vt:lpstr>
      <vt:lpstr>BDI Diferenciado</vt:lpstr>
      <vt:lpstr>Relevancia</vt:lpstr>
      <vt:lpstr>Relevancia!__xlnm_Print_Area_1</vt:lpstr>
      <vt:lpstr>__xlnm_Print_Area_1</vt:lpstr>
      <vt:lpstr>'Cronograma Mensal'!__xlnm_Print_Area_4</vt:lpstr>
      <vt:lpstr>Relevancia!__xlnm_Print_Titles_1</vt:lpstr>
      <vt:lpstr>__xlnm_Print_Titles_1</vt:lpstr>
      <vt:lpstr>'BDI Diferenciado'!Area_de_impressao</vt:lpstr>
      <vt:lpstr>'BDI Geral'!Area_de_impressao</vt:lpstr>
      <vt:lpstr>Composições!Area_de_impressao</vt:lpstr>
      <vt:lpstr>'Cronograma Mensal'!Area_de_impressao</vt:lpstr>
      <vt:lpstr>Orçamento!Area_de_impressao</vt:lpstr>
      <vt:lpstr>Relevancia!Area_de_impressao</vt:lpstr>
      <vt:lpstr>Resumo!Area_de_impressao</vt:lpstr>
      <vt:lpstr>Orçamento!Excel_BuiltIn_Print_Area</vt:lpstr>
      <vt:lpstr>Relevancia!Excel_BuiltIn_Print_Area</vt:lpstr>
      <vt:lpstr>Composições!Titulos_de_impressao</vt:lpstr>
      <vt:lpstr>'Cronograma Mensal'!Titulos_de_impressao</vt:lpstr>
      <vt:lpstr>Orçamento!Titulos_de_impressao</vt:lpstr>
      <vt:lpstr>Relevancia!Titulos_de_impressao</vt:lpstr>
      <vt:lpstr>Orçamento!Z_29968698_A86A_456F_9240_BB3FE00129DB__wvu_FilterData</vt:lpstr>
      <vt:lpstr>Relevancia!Z_29968698_A86A_456F_9240_BB3FE00129DB__wvu_FilterData</vt:lpstr>
      <vt:lpstr>Orçamento!Z_30999B9E_2E65_4663_976F_9A54CE05102E__wvu_FilterData</vt:lpstr>
      <vt:lpstr>Relevancia!Z_30999B9E_2E65_4663_976F_9A54CE05102E__wvu_FilterData</vt:lpstr>
      <vt:lpstr>'Cronograma Mensal'!Z_30999B9E_2E65_4663_976F_9A54CE05102E__wvu_PrintArea</vt:lpstr>
      <vt:lpstr>Orçamento!Z_30999B9E_2E65_4663_976F_9A54CE05102E__wvu_PrintArea</vt:lpstr>
      <vt:lpstr>Relevancia!Z_30999B9E_2E65_4663_976F_9A54CE05102E__wvu_PrintArea</vt:lpstr>
      <vt:lpstr>Orçamento!Z_30999B9E_2E65_4663_976F_9A54CE05102E__wvu_PrintTitles</vt:lpstr>
      <vt:lpstr>Relevancia!Z_30999B9E_2E65_4663_976F_9A54CE05102E__wvu_PrintTitles</vt:lpstr>
      <vt:lpstr>Orçamento!Z_37FA8F07_9D7A_418D_BC30_0AE0C3739A19__wvu_FilterData</vt:lpstr>
      <vt:lpstr>Relevancia!Z_37FA8F07_9D7A_418D_BC30_0AE0C3739A19__wvu_FilterData</vt:lpstr>
      <vt:lpstr>'Cronograma Mensal'!Z_37FA8F07_9D7A_418D_BC30_0AE0C3739A19__wvu_PrintArea</vt:lpstr>
      <vt:lpstr>Orçamento!Z_50160325_FDD6_4995_897D_2F4F0C6430EC__wvu_FilterData</vt:lpstr>
      <vt:lpstr>Relevancia!Z_50160325_FDD6_4995_897D_2F4F0C6430EC__wvu_FilterData</vt:lpstr>
      <vt:lpstr>'Cronograma Mensal'!Z_50160325_FDD6_4995_897D_2F4F0C6430EC__wvu_PrintArea</vt:lpstr>
      <vt:lpstr>Orçamento!Z_50160325_FDD6_4995_897D_2F4F0C6430EC__wvu_PrintArea</vt:lpstr>
      <vt:lpstr>Relevancia!Z_50160325_FDD6_4995_897D_2F4F0C6430EC__wvu_PrintArea</vt:lpstr>
      <vt:lpstr>Orçamento!Z_50160325_FDD6_4995_897D_2F4F0C6430EC__wvu_PrintTitles</vt:lpstr>
      <vt:lpstr>Relevancia!Z_50160325_FDD6_4995_897D_2F4F0C6430EC__wvu_PrintTitles</vt:lpstr>
      <vt:lpstr>Orçamento!Z_51679F6D_52C9_495E_8CE0_A4AA589D4632__wvu_FilterData</vt:lpstr>
      <vt:lpstr>Relevancia!Z_51679F6D_52C9_495E_8CE0_A4AA589D4632__wvu_FilterData</vt:lpstr>
      <vt:lpstr>Orçamento!Z_65A89EDC_E2EF_4E49_9370_82AFDB881213__wvu_FilterData</vt:lpstr>
      <vt:lpstr>Relevancia!Z_65A89EDC_E2EF_4E49_9370_82AFDB881213__wvu_FilterData</vt:lpstr>
      <vt:lpstr>Orçamento!Z_8EC65F00_94CE_4AAC_901F_0F1A78C19FA2__wvu_FilterData</vt:lpstr>
      <vt:lpstr>Relevancia!Z_8EC65F00_94CE_4AAC_901F_0F1A78C19FA2__wvu_FilterData</vt:lpstr>
      <vt:lpstr>Orçamento!Z_CC09A366_C6A3_4857_97A0_64EABF22978D__wvu_FilterData</vt:lpstr>
      <vt:lpstr>Relevancia!Z_CC09A366_C6A3_4857_97A0_64EABF22978D__wvu_FilterData</vt:lpstr>
      <vt:lpstr>Orçamento!Z_CE6D2F78_279A_48FF_B90B_4CA40BF0D3DA__wvu_FilterData</vt:lpstr>
      <vt:lpstr>Relevancia!Z_CE6D2F78_279A_48FF_B90B_4CA40BF0D3DA__wvu_FilterData</vt:lpstr>
      <vt:lpstr>'Cronograma Mensal'!Z_CE6D2F78_279A_48FF_B90B_4CA40BF0D3DA__wvu_PrintArea</vt:lpstr>
      <vt:lpstr>Orçamento!Z_CE6D2F78_279A_48FF_B90B_4CA40BF0D3DA__wvu_PrintArea</vt:lpstr>
      <vt:lpstr>Relevancia!Z_CE6D2F78_279A_48FF_B90B_4CA40BF0D3DA__wvu_PrintArea</vt:lpstr>
      <vt:lpstr>Orçamento!Z_CE6D2F78_279A_48FF_B90B_4CA40BF0D3DA__wvu_PrintTitles</vt:lpstr>
      <vt:lpstr>Relevancia!Z_CE6D2F78_279A_48FF_B90B_4CA40BF0D3DA__wvu_PrintTitles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Aurelio Marques de Carvalho Godinho</cp:lastModifiedBy>
  <cp:lastPrinted>2025-08-27T14:03:22Z</cp:lastPrinted>
  <dcterms:created xsi:type="dcterms:W3CDTF">2017-01-12T18:28:45Z</dcterms:created>
  <dcterms:modified xsi:type="dcterms:W3CDTF">2025-08-27T14:28:29Z</dcterms:modified>
</cp:coreProperties>
</file>